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-my.sharepoint.com/personal/fmazzolari_confindustria_it/Documents/Indagine Conf sul Lavoro 2021/Indagine del 2022/"/>
    </mc:Choice>
  </mc:AlternateContent>
  <xr:revisionPtr revIDLastSave="551" documentId="13_ncr:1_{9AAC4F0E-FB92-437A-BFBE-780C2B532CF5}" xr6:coauthVersionLast="47" xr6:coauthVersionMax="47" xr10:uidLastSave="{1F56473D-B635-4336-9E5D-95A43C9D4DB5}"/>
  <bookViews>
    <workbookView xWindow="-108" yWindow="-108" windowWidth="23256" windowHeight="12576" xr2:uid="{00000000-000D-0000-FFFF-FFFF00000000}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1">'feedback assenze'!$A$1:$N$19</definedName>
    <definedName name="_xlnm.Print_Area" localSheetId="0">questionario!$A$1:$K$261</definedName>
    <definedName name="_xlnm.Print_Titles" localSheetId="2">ccnl!$1:$2</definedName>
    <definedName name="_xlnm.Print_Titles" localSheetId="0">questionario!$1:$5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9" i="1" l="1"/>
  <c r="A18" i="6"/>
  <c r="A4" i="6"/>
  <c r="H2" i="6"/>
  <c r="J59" i="6"/>
  <c r="H59" i="6"/>
  <c r="F59" i="6"/>
  <c r="D59" i="6"/>
  <c r="G45" i="6"/>
  <c r="G43" i="6"/>
  <c r="G42" i="6"/>
  <c r="G41" i="6"/>
  <c r="G36" i="6"/>
  <c r="G37" i="6" s="1"/>
  <c r="G29" i="6"/>
  <c r="G40" i="6" s="1"/>
  <c r="G44" i="6" l="1"/>
  <c r="G39" i="6"/>
  <c r="G46" i="6" s="1"/>
  <c r="G48" i="6" s="1"/>
  <c r="N249" i="1" l="1"/>
  <c r="P249" i="1" s="1"/>
  <c r="N260" i="1" l="1"/>
  <c r="P260" i="1" s="1"/>
  <c r="N82" i="1"/>
  <c r="P82" i="1" s="1"/>
  <c r="N21" i="1"/>
  <c r="N19" i="1"/>
  <c r="N231" i="1"/>
  <c r="P231" i="1" s="1"/>
  <c r="N204" i="1"/>
  <c r="P204" i="1" s="1"/>
  <c r="N200" i="1"/>
  <c r="P200" i="1" s="1"/>
  <c r="N191" i="1"/>
  <c r="P191" i="1" s="1"/>
  <c r="N199" i="1"/>
  <c r="P199" i="1" s="1"/>
  <c r="L107" i="1"/>
  <c r="N193" i="1"/>
  <c r="N192" i="1"/>
  <c r="P192" i="1" s="1"/>
  <c r="L64" i="1" l="1"/>
  <c r="N226" i="1"/>
  <c r="P226" i="1" s="1"/>
  <c r="N227" i="1"/>
  <c r="P227" i="1" s="1"/>
  <c r="N233" i="1"/>
  <c r="P233" i="1" s="1"/>
  <c r="N232" i="1"/>
  <c r="P232" i="1" s="1"/>
  <c r="N230" i="1"/>
  <c r="P230" i="1" s="1"/>
  <c r="N225" i="1"/>
  <c r="P225" i="1" s="1"/>
  <c r="N224" i="1"/>
  <c r="P224" i="1" s="1"/>
  <c r="N223" i="1"/>
  <c r="P223" i="1" s="1"/>
  <c r="N220" i="1"/>
  <c r="P220" i="1" s="1"/>
  <c r="N219" i="1"/>
  <c r="P219" i="1" s="1"/>
  <c r="N218" i="1"/>
  <c r="P218" i="1" s="1"/>
  <c r="N215" i="1"/>
  <c r="P215" i="1" s="1"/>
  <c r="N214" i="1"/>
  <c r="P214" i="1" s="1"/>
  <c r="N213" i="1"/>
  <c r="P213" i="1" s="1"/>
  <c r="N209" i="1"/>
  <c r="P209" i="1" s="1"/>
  <c r="N210" i="1"/>
  <c r="P210" i="1" s="1"/>
  <c r="N208" i="1"/>
  <c r="P208" i="1" s="1"/>
  <c r="N205" i="1"/>
  <c r="P205" i="1" s="1"/>
  <c r="N203" i="1"/>
  <c r="P203" i="1" s="1"/>
  <c r="N201" i="1"/>
  <c r="P201" i="1" s="1"/>
  <c r="N198" i="1"/>
  <c r="P198" i="1" s="1"/>
  <c r="N197" i="1"/>
  <c r="P197" i="1" s="1"/>
  <c r="N196" i="1"/>
  <c r="P196" i="1" s="1"/>
  <c r="N195" i="1"/>
  <c r="P195" i="1" s="1"/>
  <c r="N189" i="1"/>
  <c r="P189" i="1" s="1"/>
  <c r="N190" i="1"/>
  <c r="P190" i="1" s="1"/>
  <c r="P193" i="1"/>
  <c r="N188" i="1"/>
  <c r="P188" i="1" s="1"/>
  <c r="P170" i="1"/>
  <c r="N153" i="1"/>
  <c r="P153" i="1" s="1"/>
  <c r="N152" i="1"/>
  <c r="P152" i="1" s="1"/>
  <c r="N151" i="1"/>
  <c r="P151" i="1" s="1"/>
  <c r="N145" i="1"/>
  <c r="P145" i="1" s="1"/>
  <c r="N146" i="1"/>
  <c r="P146" i="1" s="1"/>
  <c r="N147" i="1"/>
  <c r="P147" i="1" s="1"/>
  <c r="O72" i="1"/>
  <c r="Q72" i="1" s="1"/>
  <c r="N72" i="1"/>
  <c r="P72" i="1" s="1"/>
  <c r="O75" i="1"/>
  <c r="Q75" i="1" s="1"/>
  <c r="N75" i="1"/>
  <c r="P75" i="1" s="1"/>
  <c r="L19" i="1"/>
  <c r="L21" i="1"/>
  <c r="L18" i="1"/>
  <c r="N29" i="1"/>
  <c r="K75" i="1" l="1"/>
  <c r="L193" i="1"/>
  <c r="K72" i="1"/>
  <c r="L201" i="1"/>
  <c r="L205" i="1"/>
  <c r="L223" i="1"/>
  <c r="L230" i="1"/>
  <c r="L151" i="1"/>
  <c r="L218" i="1"/>
  <c r="L213" i="1"/>
  <c r="L208" i="1"/>
  <c r="L146" i="1"/>
  <c r="L145" i="1"/>
  <c r="N245" i="1" l="1"/>
  <c r="P245" i="1" s="1"/>
  <c r="N246" i="1"/>
  <c r="P246" i="1" s="1"/>
  <c r="N251" i="1"/>
  <c r="P251" i="1" s="1"/>
  <c r="N252" i="1"/>
  <c r="P252" i="1" s="1"/>
  <c r="N253" i="1"/>
  <c r="P253" i="1" s="1"/>
  <c r="N254" i="1"/>
  <c r="P254" i="1" s="1"/>
  <c r="N255" i="1"/>
  <c r="P255" i="1" s="1"/>
  <c r="N162" i="1"/>
  <c r="P162" i="1" s="1"/>
  <c r="N163" i="1"/>
  <c r="P163" i="1" s="1"/>
  <c r="N164" i="1"/>
  <c r="P164" i="1" s="1"/>
  <c r="N165" i="1"/>
  <c r="P165" i="1" s="1"/>
  <c r="N166" i="1"/>
  <c r="P166" i="1" s="1"/>
  <c r="N161" i="1"/>
  <c r="P161" i="1" s="1"/>
  <c r="N79" i="1"/>
  <c r="P79" i="1" s="1"/>
  <c r="N80" i="1"/>
  <c r="P80" i="1" s="1"/>
  <c r="N81" i="1"/>
  <c r="P81" i="1" s="1"/>
  <c r="N78" i="1"/>
  <c r="P78" i="1" s="1"/>
  <c r="N140" i="1"/>
  <c r="P140" i="1" s="1"/>
  <c r="N139" i="1"/>
  <c r="P139" i="1" s="1"/>
  <c r="N138" i="1"/>
  <c r="P138" i="1" s="1"/>
  <c r="O135" i="1"/>
  <c r="Q135" i="1" s="1"/>
  <c r="N135" i="1"/>
  <c r="P135" i="1" s="1"/>
  <c r="L66" i="1"/>
  <c r="O85" i="1"/>
  <c r="Q85" i="1" s="1"/>
  <c r="N85" i="1"/>
  <c r="P85" i="1" s="1"/>
  <c r="L17" i="1"/>
  <c r="L15" i="1"/>
  <c r="N250" i="1"/>
  <c r="P250" i="1" s="1"/>
  <c r="K104" i="1"/>
  <c r="I104" i="1"/>
  <c r="L112" i="1" s="1"/>
  <c r="J104" i="1"/>
  <c r="L113" i="1" s="1"/>
  <c r="H104" i="1"/>
  <c r="G104" i="1"/>
  <c r="L106" i="1" s="1"/>
  <c r="F104" i="1"/>
  <c r="L105" i="1" s="1"/>
  <c r="D40" i="1"/>
  <c r="F40" i="1"/>
  <c r="H40" i="1"/>
  <c r="J40" i="1"/>
  <c r="N247" i="1"/>
  <c r="P247" i="1" s="1"/>
  <c r="N248" i="1"/>
  <c r="P248" i="1" s="1"/>
  <c r="N244" i="1"/>
  <c r="P244" i="1" s="1"/>
  <c r="O29" i="1"/>
  <c r="L29" i="1" s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O239" i="1"/>
  <c r="Q239" i="1" s="1"/>
  <c r="L259" i="1" s="1"/>
  <c r="N239" i="1"/>
  <c r="P239" i="1" s="1"/>
  <c r="K57" i="1"/>
  <c r="J57" i="1"/>
  <c r="I57" i="1"/>
  <c r="H57" i="1"/>
  <c r="G57" i="1"/>
  <c r="F57" i="1"/>
  <c r="E57" i="1"/>
  <c r="D57" i="1"/>
  <c r="N27" i="1"/>
  <c r="O23" i="1"/>
  <c r="Q23" i="1" s="1"/>
  <c r="N23" i="1"/>
  <c r="P23" i="1" s="1"/>
  <c r="L10" i="1"/>
  <c r="Z101" i="1" l="1"/>
  <c r="Z108" i="1" s="1"/>
  <c r="L114" i="1"/>
  <c r="V101" i="1"/>
  <c r="L110" i="1"/>
  <c r="L92" i="1"/>
  <c r="K82" i="1"/>
  <c r="K81" i="1"/>
  <c r="L239" i="1"/>
  <c r="L57" i="1"/>
  <c r="L54" i="1"/>
  <c r="L55" i="1"/>
  <c r="L53" i="1"/>
  <c r="L52" i="1"/>
  <c r="J44" i="1"/>
  <c r="L56" i="1"/>
  <c r="L138" i="1"/>
  <c r="L135" i="1"/>
  <c r="I140" i="1"/>
  <c r="L139" i="1"/>
  <c r="L85" i="1"/>
  <c r="O95" i="1"/>
  <c r="L27" i="1"/>
  <c r="F44" i="1"/>
  <c r="H44" i="1"/>
  <c r="P27" i="1"/>
  <c r="L25" i="1"/>
  <c r="Y101" i="1"/>
  <c r="P96" i="1"/>
  <c r="L23" i="1"/>
  <c r="P29" i="1"/>
  <c r="P95" i="1"/>
  <c r="O96" i="1"/>
  <c r="Z114" i="1"/>
  <c r="S101" i="1"/>
  <c r="T101" i="1"/>
  <c r="L94" i="1"/>
  <c r="D44" i="1"/>
  <c r="W101" i="1"/>
  <c r="L93" i="1"/>
  <c r="L95" i="1"/>
  <c r="Z115" i="1" l="1"/>
  <c r="Z102" i="1"/>
  <c r="M11" i="6" s="1"/>
  <c r="Z112" i="1"/>
  <c r="Z113" i="1"/>
  <c r="Z103" i="1"/>
  <c r="M12" i="6" s="1"/>
  <c r="M10" i="6"/>
  <c r="Z110" i="1"/>
  <c r="W102" i="1"/>
  <c r="J11" i="6" s="1"/>
  <c r="J10" i="6"/>
  <c r="Z117" i="1"/>
  <c r="Z105" i="1"/>
  <c r="Z116" i="1"/>
  <c r="Z107" i="1"/>
  <c r="Z119" i="1"/>
  <c r="Z111" i="1"/>
  <c r="Z109" i="1"/>
  <c r="T103" i="1"/>
  <c r="G12" i="6" s="1"/>
  <c r="T112" i="1"/>
  <c r="T102" i="1"/>
  <c r="G11" i="6" s="1"/>
  <c r="G10" i="6"/>
  <c r="T113" i="1"/>
  <c r="Z106" i="1"/>
  <c r="S112" i="1"/>
  <c r="S102" i="1"/>
  <c r="F11" i="6" s="1"/>
  <c r="F10" i="6"/>
  <c r="S113" i="1"/>
  <c r="S103" i="1"/>
  <c r="F12" i="6" s="1"/>
  <c r="Y114" i="1"/>
  <c r="L10" i="6"/>
  <c r="Y113" i="1"/>
  <c r="Y102" i="1"/>
  <c r="L11" i="6" s="1"/>
  <c r="Y112" i="1"/>
  <c r="V110" i="1"/>
  <c r="I10" i="6"/>
  <c r="V102" i="1"/>
  <c r="I11" i="6" s="1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L156" i="1"/>
  <c r="L62" i="1"/>
  <c r="X101" i="1"/>
  <c r="W106" i="1"/>
  <c r="I68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4" i="1"/>
  <c r="S107" i="1"/>
  <c r="S111" i="1"/>
  <c r="T114" i="1"/>
  <c r="T110" i="1"/>
  <c r="T108" i="1"/>
  <c r="T117" i="1"/>
  <c r="T107" i="1"/>
  <c r="T111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4" i="1" l="1"/>
  <c r="Z122" i="1" s="1"/>
  <c r="Y103" i="1"/>
  <c r="L12" i="6" s="1"/>
  <c r="W103" i="1"/>
  <c r="J12" i="6" s="1"/>
  <c r="AA102" i="1"/>
  <c r="V103" i="1"/>
  <c r="I12" i="6" s="1"/>
  <c r="M13" i="6"/>
  <c r="M14" i="6" s="1"/>
  <c r="S122" i="1"/>
  <c r="T104" i="1"/>
  <c r="U103" i="1"/>
  <c r="P102" i="1"/>
  <c r="R101" i="1"/>
  <c r="U102" i="1"/>
  <c r="X102" i="1"/>
  <c r="Q102" i="1"/>
  <c r="P103" i="1" l="1"/>
  <c r="W104" i="1"/>
  <c r="W122" i="1" s="1"/>
  <c r="Q122" i="1" s="1"/>
  <c r="V104" i="1"/>
  <c r="V122" i="1" s="1"/>
  <c r="I13" i="6"/>
  <c r="I14" i="6" s="1"/>
  <c r="J13" i="6"/>
  <c r="J14" i="6" s="1"/>
  <c r="T122" i="1"/>
  <c r="H10" i="6"/>
  <c r="H12" i="6" s="1"/>
  <c r="F13" i="6"/>
  <c r="F14" i="6" s="1"/>
  <c r="U104" i="1"/>
  <c r="R102" i="1"/>
  <c r="AA103" i="1"/>
  <c r="Y104" i="1"/>
  <c r="X103" i="1"/>
  <c r="Q103" i="1"/>
  <c r="R103" i="1" l="1"/>
  <c r="Q104" i="1"/>
  <c r="X104" i="1"/>
  <c r="U122" i="1"/>
  <c r="D10" i="6"/>
  <c r="G13" i="6"/>
  <c r="G14" i="6" s="1"/>
  <c r="P104" i="1"/>
  <c r="K10" i="6"/>
  <c r="K12" i="6" s="1"/>
  <c r="H11" i="6"/>
  <c r="Y122" i="1"/>
  <c r="P122" i="1" s="1"/>
  <c r="AA104" i="1"/>
  <c r="X122" i="1"/>
  <c r="H13" i="6" l="1"/>
  <c r="H14" i="6" s="1"/>
  <c r="R104" i="1"/>
  <c r="K11" i="6"/>
  <c r="K13" i="6" s="1"/>
  <c r="K14" i="6" s="1"/>
  <c r="L13" i="6"/>
  <c r="L14" i="6" s="1"/>
  <c r="N10" i="6"/>
  <c r="N12" i="6" s="1"/>
  <c r="N11" i="6"/>
  <c r="C10" i="6"/>
  <c r="D14" i="6"/>
  <c r="D11" i="6"/>
  <c r="D13" i="6"/>
  <c r="D12" i="6"/>
  <c r="R122" i="1"/>
  <c r="AA122" i="1"/>
  <c r="N13" i="6" l="1"/>
  <c r="N14" i="6" s="1"/>
  <c r="C11" i="6"/>
  <c r="E11" i="6" s="1"/>
  <c r="C14" i="6"/>
  <c r="E10" i="6"/>
  <c r="C12" i="6"/>
  <c r="C13" i="6"/>
  <c r="E12" i="6" l="1"/>
  <c r="E13" i="6" s="1"/>
  <c r="E14" i="6" s="1"/>
</calcChain>
</file>

<file path=xl/sharedStrings.xml><?xml version="1.0" encoding="utf-8"?>
<sst xmlns="http://schemas.openxmlformats.org/spreadsheetml/2006/main" count="1222" uniqueCount="834">
  <si>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</si>
  <si>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</si>
  <si>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</si>
  <si>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</si>
  <si>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</si>
  <si>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</si>
  <si>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</si>
  <si>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</si>
  <si>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</si>
  <si>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</si>
  <si>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</si>
  <si>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</si>
  <si>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</si>
  <si>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</si>
  <si>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</si>
  <si>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</si>
  <si>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</si>
  <si>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</si>
  <si>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</si>
  <si>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</si>
  <si>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</si>
  <si>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</si>
  <si>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</si>
  <si>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</si>
  <si>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</si>
  <si>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</si>
  <si>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</si>
  <si>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</si>
  <si>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</si>
  <si>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</si>
  <si>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</si>
  <si>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</si>
  <si>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</si>
  <si>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</si>
  <si>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</si>
  <si>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</si>
  <si>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</si>
  <si>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</si>
  <si>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</si>
  <si>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</si>
  <si>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</si>
  <si>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</si>
  <si>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</si>
  <si>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</si>
  <si>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</si>
  <si>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</si>
  <si>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</si>
  <si>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</si>
  <si>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</si>
  <si>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</si>
  <si>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</si>
  <si>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</si>
  <si>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</si>
  <si>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</si>
  <si>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</si>
  <si>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</si>
  <si>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</si>
  <si>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</si>
  <si>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</si>
  <si>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</si>
  <si>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</si>
  <si>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</si>
  <si>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</si>
  <si>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</si>
  <si>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</si>
  <si>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</si>
  <si>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</si>
  <si>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</si>
  <si>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</si>
  <si>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</si>
  <si>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</si>
  <si>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</si>
  <si>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</si>
  <si>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</si>
  <si>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</si>
  <si>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</si>
  <si>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</si>
  <si>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</si>
  <si>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</si>
  <si>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</si>
  <si>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</si>
  <si>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</si>
  <si>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</si>
  <si>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</si>
  <si>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</si>
  <si>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</si>
  <si>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</si>
  <si>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</si>
  <si>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</si>
  <si>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</si>
  <si>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</si>
  <si>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</si>
  <si>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</si>
  <si>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</si>
  <si>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</si>
  <si>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</si>
  <si>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</si>
  <si>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</si>
  <si>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</si>
  <si>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</si>
  <si>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</si>
  <si>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</si>
  <si>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</si>
  <si>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</si>
  <si>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</si>
  <si>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</si>
  <si>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</si>
  <si>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</si>
  <si>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</si>
  <si>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</si>
  <si>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</si>
  <si>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</si>
  <si>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</si>
  <si>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</si>
  <si>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</si>
  <si>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</si>
  <si>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</si>
  <si>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</si>
  <si>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</si>
  <si>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</si>
  <si>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</si>
  <si>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</si>
  <si>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</si>
  <si>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</si>
  <si>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</si>
  <si>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</si>
  <si>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</si>
  <si>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</si>
  <si>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</si>
  <si>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</si>
  <si>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</si>
  <si>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</si>
  <si>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</si>
  <si>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</si>
  <si>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</si>
  <si>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</si>
  <si>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</si>
  <si>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</si>
  <si>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</si>
  <si>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</si>
  <si>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</si>
  <si>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</si>
  <si>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</si>
  <si>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</si>
  <si>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</si>
  <si>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</si>
  <si>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</si>
  <si>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</si>
  <si>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</si>
  <si>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</si>
  <si>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</si>
  <si>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</si>
  <si>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</si>
  <si>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</si>
  <si>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</si>
  <si>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</si>
  <si>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</si>
  <si>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</si>
  <si>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</si>
  <si>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</si>
  <si>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</si>
  <si>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</si>
  <si>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</si>
  <si>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</si>
  <si>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</si>
  <si>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</si>
  <si>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</si>
  <si>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</si>
  <si>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</si>
  <si>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</si>
  <si>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</si>
  <si>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</si>
  <si>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</si>
  <si>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</si>
  <si>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</si>
  <si>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</si>
  <si>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</si>
  <si>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</si>
  <si>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</si>
  <si>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</si>
  <si>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</si>
  <si>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</si>
  <si>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</si>
  <si>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</si>
  <si>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</si>
  <si>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</si>
  <si>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</si>
  <si>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</si>
  <si>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</si>
  <si>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</si>
  <si>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</si>
  <si>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</si>
  <si>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</si>
  <si>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</si>
  <si>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</si>
  <si>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</si>
  <si>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</si>
  <si>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</si>
  <si>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</si>
  <si>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</si>
  <si>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</si>
  <si>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</si>
  <si>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</si>
  <si>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</si>
  <si>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</si>
  <si>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</si>
  <si>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</si>
  <si>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</si>
  <si>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</si>
  <si>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</si>
  <si>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</si>
  <si>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</si>
  <si>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</si>
  <si>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</si>
  <si>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</si>
  <si>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</si>
  <si>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</si>
  <si>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</si>
  <si>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</si>
  <si>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</si>
  <si>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</si>
  <si>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</si>
  <si>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</si>
  <si>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</si>
  <si>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</si>
  <si>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</si>
  <si>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</si>
  <si>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</si>
  <si>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</si>
  <si>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</si>
  <si>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</si>
  <si>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</si>
  <si>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</si>
  <si>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</si>
  <si>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</si>
  <si>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</si>
  <si>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</si>
  <si>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</si>
  <si>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</si>
  <si>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</si>
  <si>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</si>
  <si>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</si>
  <si>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</si>
  <si>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</si>
  <si>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</si>
  <si>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</si>
  <si>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</si>
  <si>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</si>
  <si>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</si>
  <si>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</si>
  <si>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</si>
  <si>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</si>
  <si>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</si>
  <si>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</si>
  <si>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</si>
  <si>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</si>
  <si>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</si>
  <si>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</si>
  <si>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</si>
  <si>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</si>
  <si>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</si>
  <si>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</si>
  <si>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</si>
  <si>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</si>
  <si>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</si>
  <si>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</si>
  <si>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</si>
  <si>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</si>
  <si>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</si>
  <si>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</si>
  <si>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</si>
  <si>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</si>
  <si>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</si>
  <si>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</si>
  <si>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</si>
  <si>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</si>
  <si>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</si>
  <si>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</si>
  <si>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</si>
  <si>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</si>
  <si>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</si>
  <si>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</si>
  <si>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</si>
  <si>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</si>
  <si>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</si>
  <si>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</si>
  <si>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</si>
  <si>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</si>
  <si>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</si>
  <si>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</si>
  <si>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</si>
  <si>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</si>
  <si>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</si>
  <si>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</si>
  <si>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</si>
  <si>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</si>
  <si>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</si>
  <si>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</si>
  <si>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</si>
  <si>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</si>
  <si>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</si>
  <si>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</si>
  <si>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</si>
  <si>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</si>
  <si>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</si>
  <si>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</si>
  <si>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</si>
  <si>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</si>
  <si>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</si>
  <si>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</si>
  <si>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</si>
  <si>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</si>
  <si>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</si>
  <si>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</si>
  <si>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</si>
  <si>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</si>
  <si>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</si>
  <si>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</si>
  <si>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</si>
  <si>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</si>
  <si>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</si>
  <si>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</si>
  <si>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</si>
  <si>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</si>
  <si>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</si>
  <si>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</si>
  <si>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</si>
  <si>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</si>
  <si>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</si>
  <si>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</si>
  <si>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</si>
  <si>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</si>
  <si>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</si>
  <si>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</si>
  <si>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</si>
  <si>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</si>
  <si>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</si>
  <si>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</si>
  <si>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</si>
  <si>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</si>
  <si>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</si>
  <si>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</si>
  <si>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</si>
  <si>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</si>
  <si>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</si>
  <si>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</si>
  <si>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</si>
  <si>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</si>
  <si>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</si>
  <si>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</si>
  <si>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</si>
  <si>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</si>
  <si>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</si>
  <si>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</si>
  <si>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</si>
  <si>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</si>
  <si>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</si>
  <si>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</si>
  <si>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</si>
  <si>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</si>
  <si>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</si>
  <si>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</si>
  <si>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</si>
  <si>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</si>
  <si>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</si>
  <si>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</si>
  <si>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</si>
  <si>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</si>
  <si>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</si>
  <si>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</si>
  <si>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</si>
  <si>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</si>
  <si>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</si>
  <si>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</si>
  <si>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</si>
  <si>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</si>
  <si>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</si>
  <si>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</si>
  <si>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</si>
  <si>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</si>
  <si>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</si>
  <si>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</si>
  <si>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</si>
  <si>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</si>
  <si>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</si>
  <si>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</si>
  <si>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</si>
  <si>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</si>
  <si>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</si>
  <si>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</si>
  <si>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</si>
  <si>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</si>
  <si>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</si>
  <si>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</si>
  <si>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</si>
  <si>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</si>
  <si>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</si>
  <si>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</si>
  <si>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</si>
  <si>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</si>
  <si>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</si>
  <si>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</si>
  <si>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</si>
  <si>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</si>
  <si>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</si>
  <si>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</si>
  <si>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</si>
  <si>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</si>
  <si>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</si>
  <si>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</si>
  <si>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</si>
  <si>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</si>
  <si>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</si>
  <si>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</si>
  <si>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</si>
  <si>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</si>
  <si>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</si>
  <si>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</si>
  <si>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</si>
  <si>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</si>
  <si>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</si>
  <si>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</si>
  <si>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</si>
  <si>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</si>
  <si>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</si>
  <si>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</si>
  <si>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</si>
  <si>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</si>
  <si>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</si>
  <si>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</si>
  <si>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</si>
  <si>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</si>
  <si>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</si>
  <si>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</si>
  <si>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</si>
  <si>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</si>
  <si>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</si>
  <si>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</si>
  <si>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</si>
  <si>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</si>
  <si>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</si>
  <si>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</si>
  <si>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</si>
  <si>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</si>
  <si>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</si>
  <si>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</si>
  <si>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</si>
  <si>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</si>
  <si>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</si>
  <si>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</si>
  <si>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</si>
  <si>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</si>
  <si>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</si>
  <si>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</si>
  <si>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</si>
  <si>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</si>
  <si>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</si>
  <si>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</si>
  <si>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</si>
  <si>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</si>
  <si>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</si>
  <si>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</si>
  <si>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</si>
  <si>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</si>
  <si>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</si>
  <si>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</si>
  <si>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</si>
  <si>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</si>
  <si>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</si>
  <si>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</si>
  <si>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</si>
  <si>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</si>
  <si>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</si>
  <si>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</si>
  <si>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</si>
  <si>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</si>
  <si>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</si>
  <si>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</si>
  <si>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</si>
  <si>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</si>
  <si>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</si>
  <si>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</si>
  <si>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</si>
  <si>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</si>
  <si>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</si>
  <si>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</si>
  <si>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</si>
  <si>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</si>
  <si>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</si>
  <si>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</si>
  <si>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</si>
  <si>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</si>
  <si>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</si>
  <si>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</si>
  <si>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</si>
  <si>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</si>
  <si>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</si>
  <si>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</si>
  <si>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</si>
  <si>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</si>
  <si>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</si>
  <si>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</si>
  <si>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</si>
  <si>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</si>
  <si>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</si>
  <si>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</si>
  <si>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</si>
  <si>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</si>
  <si>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</si>
  <si>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</si>
  <si>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</si>
  <si>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</si>
  <si>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</si>
  <si>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</si>
  <si>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</si>
  <si>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</si>
  <si>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</si>
  <si>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</si>
  <si>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</si>
  <si>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</si>
  <si>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</si>
  <si>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</si>
  <si>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</si>
  <si>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</si>
  <si>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</si>
  <si>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</si>
  <si>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</si>
  <si>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</si>
  <si>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</si>
  <si>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</si>
  <si>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</si>
  <si>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</si>
  <si>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</si>
  <si>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</si>
  <si>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</si>
  <si>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</si>
  <si>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</si>
  <si>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</si>
  <si>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</si>
  <si>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</si>
  <si>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</si>
  <si>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</si>
  <si>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</si>
  <si>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</si>
  <si>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</si>
  <si>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</si>
  <si>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</si>
  <si>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</si>
  <si>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</si>
  <si>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</si>
  <si>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</si>
  <si>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</si>
  <si>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</si>
  <si>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</si>
  <si>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</si>
  <si>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</si>
  <si>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</si>
  <si>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</si>
  <si>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</si>
  <si>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</si>
  <si>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</si>
  <si>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</si>
  <si>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</si>
  <si>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</si>
  <si>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</si>
  <si>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Lavoratori al 31.12.2020</t>
  </si>
  <si>
    <t>di cui:</t>
  </si>
  <si>
    <t>- per dimissioni</t>
  </si>
  <si>
    <t>blocco dei licenziamenti</t>
  </si>
  <si>
    <r>
      <t xml:space="preserve">Le informazioni richieste in questa sezione si riferiscono al solo </t>
    </r>
    <r>
      <rPr>
        <b/>
        <i/>
        <u/>
        <sz val="9"/>
        <rFont val="Arial"/>
        <family val="2"/>
      </rPr>
      <t>personale NON DIRIGENZIALE</t>
    </r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</si>
  <si>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</si>
  <si>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</si>
  <si>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</si>
  <si>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</si>
  <si>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</si>
  <si>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</si>
  <si>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</si>
  <si>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</si>
  <si>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ricorso allo smart working (per es., per connesse difficoltà a formare/inserire i nuovi assunti)</t>
  </si>
  <si>
    <t>non erano programmate assunzioni</t>
  </si>
  <si>
    <t>difficoltà di reperimento in relazione alle competenze necessarie</t>
  </si>
  <si>
    <t>Conversione dei premi di risultato in welfare</t>
  </si>
  <si>
    <t>Messa a disposizione di welfare al personale non dirigente, aggiuntivo rispetto a quello previsto dalla legge, dal CCNL e dal regolamento aziendale</t>
  </si>
  <si>
    <t>(2) di cui all'art. 14, comma 3, del D.L. n. 104/2020 (cd. Decreto Agosto)</t>
  </si>
  <si>
    <t>Fine questionario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</si>
  <si>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</si>
  <si>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</si>
  <si>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</si>
  <si>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</si>
  <si>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</si>
  <si>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</si>
  <si>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</si>
  <si>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</si>
  <si>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</si>
  <si>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</si>
  <si>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</si>
  <si>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</si>
  <si>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</si>
  <si>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</si>
  <si>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</si>
  <si>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</si>
  <si>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</si>
  <si>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</si>
  <si>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</si>
  <si>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</si>
  <si>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</si>
  <si>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</si>
  <si>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</si>
  <si>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</si>
  <si>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</si>
  <si>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</si>
  <si>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</si>
  <si>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</si>
  <si>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</si>
  <si>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</si>
  <si>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</si>
  <si>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</si>
  <si>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</si>
  <si>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</si>
  <si>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</si>
  <si>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</si>
  <si>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</si>
  <si>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</si>
  <si>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</si>
  <si>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</si>
  <si>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</si>
  <si>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</si>
  <si>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</si>
  <si>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</si>
  <si>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</si>
  <si>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</si>
  <si>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</si>
  <si>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</si>
  <si>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</si>
  <si>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</si>
  <si>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</si>
  <si>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</si>
  <si>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</si>
  <si>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</si>
  <si>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</si>
  <si>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</si>
  <si>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</si>
  <si>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</si>
  <si>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</si>
  <si>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</si>
  <si>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</si>
  <si>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</si>
  <si>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</si>
  <si>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</si>
  <si>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</si>
  <si>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</si>
  <si>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</si>
  <si>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</si>
  <si>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</si>
  <si>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</si>
  <si>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</si>
  <si>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</si>
  <si>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</si>
  <si>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</si>
  <si>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</si>
  <si>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</si>
  <si>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</si>
  <si>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</si>
  <si>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</si>
  <si>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</si>
  <si>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</si>
  <si>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</si>
  <si>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</si>
  <si>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</si>
  <si>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</si>
  <si>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</si>
  <si>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</si>
  <si>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</si>
  <si>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</si>
  <si>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</si>
  <si>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</si>
  <si>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</si>
  <si>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</si>
  <si>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</si>
  <si>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</si>
  <si>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t xml:space="preserve">Le informazioni richieste in questa sezione si riferiscono al solo personale dipendente </t>
    </r>
    <r>
      <rPr>
        <b/>
        <i/>
        <u/>
        <sz val="9"/>
        <color theme="1"/>
        <rFont val="Arial"/>
        <family val="2"/>
      </rPr>
      <t>A TEMPO INDETERMINATO FULL-TIME</t>
    </r>
  </si>
  <si>
    <r>
      <t xml:space="preserve">I dati in questa tabella vanno forniti </t>
    </r>
    <r>
      <rPr>
        <i/>
        <u/>
        <sz val="10"/>
        <color theme="1"/>
        <rFont val="Arial"/>
        <family val="2"/>
      </rPr>
      <t>per lavoratore (dati medi)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</si>
  <si>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</si>
  <si>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t>Indagine Confindustria sul lavoro del 2022</t>
  </si>
  <si>
    <t>Lavoratori al 31.12.2021</t>
  </si>
  <si>
    <t xml:space="preserve">B.3 Indicare il numero di dipendenti che nel corso del 2021 sono stati: </t>
  </si>
  <si>
    <t>Somministrazione a tempo determinato (ex-interinale)</t>
  </si>
  <si>
    <t>Quanti</t>
  </si>
  <si>
    <t>Somministrazione a tempo indeterminato/staff-leasing</t>
  </si>
  <si>
    <t>B.4. L'impresa si è avvalsa di lavoratori in somministrazione e/o staff leasing nel 2021?</t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</si>
  <si>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</si>
  <si>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</si>
  <si>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</si>
  <si>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Punto 8: indicare il numero complessivo di ore di CIG (CIGO + CIGS + CIG in deroga) o Fondi di solidarietà (es. FIS) cui l'azienda ha fatto ricorso nel 2021.</t>
  </si>
  <si>
    <t>Punto 9: indicare il numero complessivo di ore di lavoro straordinario prestate nel 2021 eccedenti il normale orario contrattuale.</t>
  </si>
  <si>
    <t>2a. di cui per carenza</t>
  </si>
  <si>
    <t>Punti 1-7: indicare il numero complessivo di ore perse per motivo di assenza, per qualifica e sesso.</t>
  </si>
  <si>
    <t>2. Malattie non professionali</t>
  </si>
  <si>
    <t>Sulla base delle informazioni fornite, nel 2021 il turnover è stato pari a:</t>
  </si>
  <si>
    <t>Punto 2a: del totale indicato al punto 2, indicare le ore di assenza per malattia rientranti nel periodo di "carenza", ovvero nei primi tre giorni di malattia non indennizzati da INPS.</t>
  </si>
  <si>
    <t>Punto 4: indicare le ore di assenza per permessi sindacali (aziendali, provinciali, nazionali) e per tutti i permessi per visite mediche e altri motivi retribuiti. In tali permessi invece non rientrano quelli goduti a fronte di riduzione di orario di lavoro (R.O.L.) di cui al punto C.1.</t>
  </si>
  <si>
    <t>Punto 6: indicare le ore di assenza per: congedi parentali non retribuiti; permessi non retribuiti; astensioni facoltative per maternità non retribuite, ecc.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</si>
  <si>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</si>
  <si>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</si>
  <si>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r>
      <t xml:space="preserve">D.1 L’impresa aveva già introdotto l’utilizzo del lavoro agile / </t>
    </r>
    <r>
      <rPr>
        <b/>
        <i/>
        <sz val="10"/>
        <color theme="1"/>
        <rFont val="Arial"/>
        <family val="2"/>
      </rPr>
      <t>smart working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prima dello scoppio della pandemia</t>
    </r>
    <r>
      <rPr>
        <b/>
        <sz val="10"/>
        <color theme="1"/>
        <rFont val="Arial"/>
        <family val="2"/>
      </rPr>
      <t>?</t>
    </r>
  </si>
  <si>
    <t>Quanti dipendenti sono coinvolti?</t>
  </si>
  <si>
    <t>Non sono in grado di dirlo</t>
  </si>
  <si>
    <t>solo accordi individuali</t>
  </si>
  <si>
    <t>accordo individuale + contrattazione collettiva aziendale</t>
  </si>
  <si>
    <t>accordo individuale + policy/regolamento aziendale</t>
  </si>
  <si>
    <t>D.4 Quale è (sarà) la modalità della disciplina / regolamentazione?</t>
  </si>
  <si>
    <t>Fino a 3 gg./sett. (o 12 gg./mese)</t>
  </si>
  <si>
    <t>Più di 3 gg./sett. (o 12 giorni/mese)</t>
  </si>
  <si>
    <t>Fino a 1 giorno/settimana (o 4 giorni/mese)</t>
  </si>
  <si>
    <t>Mansioni compatibili</t>
  </si>
  <si>
    <t>Frequentazione preventiva di corsi di formazione</t>
  </si>
  <si>
    <t>Requisiti relativi alla tipologia contrattuale (t. ind., t. det., part-time, apprendisti)</t>
  </si>
  <si>
    <t>Requisiti ulteriori personali o professionali (es.: genitori, no pendenze disciplinari a carico)</t>
  </si>
  <si>
    <t>…...........................................................................</t>
  </si>
  <si>
    <t>…...................................................</t>
  </si>
  <si>
    <t>Altro requisito (specificare)</t>
  </si>
  <si>
    <t>Impatto ambientale</t>
  </si>
  <si>
    <t>Miglioramento delle performance e dei risultati dei dipendenti</t>
  </si>
  <si>
    <t>Fidelizzazione del personale e attrattività aziendale</t>
  </si>
  <si>
    <t>Altro motivo (specificare)</t>
  </si>
  <si>
    <t>A. FORMAZIONE</t>
  </si>
  <si>
    <t>Formazione tecnica (es. competenze digitali)</t>
  </si>
  <si>
    <t>Formazione manageriale</t>
  </si>
  <si>
    <t>B. CAMBIAMENTI/INVESTIMENTI "FISICI"</t>
  </si>
  <si>
    <t>Potenziamento infrastrutture ICT in sede</t>
  </si>
  <si>
    <t>PC portatili messi a disposizione dei dipendenti</t>
  </si>
  <si>
    <t>Telefoni messi a disposizione dei dipendenti</t>
  </si>
  <si>
    <t>No, non è prevista</t>
  </si>
  <si>
    <t>Sì, con un generico rimando al normale orario contrattuale</t>
  </si>
  <si>
    <t>Sì, con identificazione di una specifica fascia oraria di reperibilità concordata fra le parti</t>
  </si>
  <si>
    <t>D.10 È (sarà) considerata l’ipotesi del lavoro oltre il normale orario di lavoro (straordinario, festivo, notturno)?</t>
  </si>
  <si>
    <t>No, non è considerata</t>
  </si>
  <si>
    <t>Sì, ed è esplicitamente esclusa</t>
  </si>
  <si>
    <t>Sì, ed è ammesso in casi eccezionali e previa autorizzazione</t>
  </si>
  <si>
    <t>Sì, ed è esplicitamente escluso</t>
  </si>
  <si>
    <t>D.11 È (sarà) regolata la possibilità di utilizzare permessi nella giornata di smart working?</t>
  </si>
  <si>
    <t>No, non è regolata</t>
  </si>
  <si>
    <t>Sì, ed è ammessa</t>
  </si>
  <si>
    <t>Sì, è demandato all'accordo individuale</t>
  </si>
  <si>
    <t>Sì, è previsto in determinate fasce orarie</t>
  </si>
  <si>
    <t>Sì, è previsto genericamente al di fuori dell'orario di lavoro</t>
  </si>
  <si>
    <t>D.13 L’azienda riconosce (riconoscerà) i buoni pasto nella giornata di smart working?</t>
  </si>
  <si>
    <t>Le domande seguenti sono rivolte sia alle aziende che hanno già adottato in modo formale lo “smart working 2.0”, sia quelle che hanno in programma di farlo nell’arco dei prossimi 2 anni.</t>
  </si>
  <si>
    <t>E) POLITICHE AZIENDALI</t>
  </si>
  <si>
    <t>Previsione di specifiche esigenze per l’apposizione di un termine superiore a 12 mesi per i contratti a tempo determinato (cd. "causali contrattuali")</t>
  </si>
  <si>
    <r>
      <t xml:space="preserve">E.1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</si>
  <si>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r>
      <t xml:space="preserve">E.2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</si>
  <si>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t>Sì, è da concordare con il responsabile</t>
  </si>
  <si>
    <t>Condizioni adeguate per la connessione da remoto (es. connessione stabile)</t>
  </si>
  <si>
    <t>cessati (dimissioni + pensionamenti + licenziamenti + contratti terminati ...)</t>
  </si>
  <si>
    <t>D.8 Quali attività/investimenti/cambiamenti sono già stati implementati o saranno previsti dall’azienda per lo svolgimento dello "smart working 2.0"?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</si>
  <si>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</si>
  <si>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r>
      <t xml:space="preserve">C.3 </t>
    </r>
    <r>
      <rPr>
        <b/>
        <u/>
        <sz val="10"/>
        <color theme="1"/>
        <rFont val="Arial"/>
        <family val="2"/>
      </rPr>
      <t>MONTE ORE</t>
    </r>
    <r>
      <rPr>
        <b/>
        <sz val="10"/>
        <color theme="1"/>
        <rFont val="Arial"/>
        <family val="2"/>
      </rPr>
      <t xml:space="preserve"> DI ASSENZA, CIG E STRAORDINARIO NEL 2021
</t>
    </r>
    <r>
      <rPr>
        <sz val="10"/>
        <color theme="1"/>
        <rFont val="Arial"/>
        <family val="2"/>
      </rPr>
      <t xml:space="preserve">(fornire il numero totale di ore di assenza effettuate dai lavoratori </t>
    </r>
    <r>
      <rPr>
        <u/>
        <sz val="10"/>
        <color theme="1"/>
        <rFont val="Arial"/>
        <family val="2"/>
      </rPr>
      <t>a tempo indeterminato full-time</t>
    </r>
    <r>
      <rPr>
        <sz val="10"/>
        <color theme="1"/>
        <rFont val="Arial"/>
        <family val="2"/>
      </rPr>
      <t xml:space="preserve"> nel corso del 2021)</t>
    </r>
  </si>
  <si>
    <r>
      <t>Sì, ma solo smart working di emergenza</t>
    </r>
    <r>
      <rPr>
        <vertAlign val="superscript"/>
        <sz val="10"/>
        <color theme="1"/>
        <rFont val="Arial"/>
        <family val="2"/>
      </rPr>
      <t>(1)</t>
    </r>
  </si>
  <si>
    <r>
      <t>Sì, ed è stato anche disciplinato in forma strutturale</t>
    </r>
    <r>
      <rPr>
        <vertAlign val="superscript"/>
        <sz val="10"/>
        <color theme="1"/>
        <rFont val="Arial"/>
        <family val="2"/>
      </rPr>
      <t>(2)</t>
    </r>
  </si>
  <si>
    <t>(1) Rientrano in questo caso tutte le imprese che stanno utilizzando lo Smart Working di emergenza (art. 90, commi 3 e 4, del DL 34/2020, che prevede: l'attivazione anche in assenza di un accordo individuale; la comunicazione semplificata al Ministero del Lavoro; l'assoluzione degli obblighi di informativa sulla salute e sicurezza tramite la documentazione messa a disposizione dall'INAIL).</t>
  </si>
  <si>
    <r>
      <t>D.3 L’impresa ha in programma di introdurlo come strumento di flessibilità strutturale (di seguito denominato “</t>
    </r>
    <r>
      <rPr>
        <b/>
        <i/>
        <sz val="10"/>
        <color theme="1"/>
        <rFont val="Arial"/>
        <family val="2"/>
      </rPr>
      <t>smart working 2.0</t>
    </r>
    <r>
      <rPr>
        <b/>
        <sz val="10"/>
        <color theme="1"/>
        <rFont val="Arial"/>
        <family val="2"/>
      </rPr>
      <t>”) nell'arco dei prossimi 2 anni?</t>
    </r>
  </si>
  <si>
    <t>Appartenenza a specifiche aree dell'azienda (amministrazione, produzione, logistica, R&amp;S, ecc.)</t>
  </si>
  <si>
    <t>Formazione su soft skills (competenze trasversali)</t>
  </si>
  <si>
    <t>D.6 Quali sono (saranno) le condizioni di accesso?</t>
  </si>
  <si>
    <r>
      <t xml:space="preserve">- per uscita concordata incentivata </t>
    </r>
    <r>
      <rPr>
        <i/>
        <vertAlign val="superscript"/>
        <sz val="10"/>
        <rFont val="Arial"/>
        <family val="2"/>
      </rPr>
      <t>(2)</t>
    </r>
  </si>
  <si>
    <t>Riorganizzazione degli spazi/uffici</t>
  </si>
  <si>
    <t>Strumenti per garantire una adeguata protezione informatica</t>
  </si>
  <si>
    <t>Sì, ma a certe condizioni (es. solo per chi fa almeno un numero minimo di ore di presenza)</t>
  </si>
  <si>
    <t>D.9 È (sarà) prevista la collocazione oraria della prestazione nella giornata di smart working?</t>
  </si>
  <si>
    <t>Punto 2: indicare le ore di assenza per: malattia non professionale; infortuni extra-lavorativi; cure termali non in conto ferie; casi di malattia che determinano un'anticipazione o prolungamento del periodo di gravidanza o puerperio; quarantena da Covid-19 (equiparata a malattia ai sensi dell'art. 26, comma 2, del DL 18/2020).</t>
  </si>
  <si>
    <t>Riduzione/ottimizzazione costi relativi all'utilizzo degli spazi degli uffici</t>
  </si>
  <si>
    <t>C. CAMBIAMENTI ORGANIZZATIVI</t>
  </si>
  <si>
    <t>No, non è ancora stato regolato</t>
  </si>
  <si>
    <t>2a. di cui: per carenza (inferiore a 3 giorni di malattia)</t>
  </si>
  <si>
    <t>La riga riporta il numero medio di lavoratori full-time a tempo indeterminato nel corso del 2021 (come da organici indicati in B.2)</t>
  </si>
  <si>
    <r>
      <t xml:space="preserve">D.5 Quanti sono (saranno) i </t>
    </r>
    <r>
      <rPr>
        <b/>
        <u/>
        <sz val="10"/>
        <color theme="1"/>
        <rFont val="Arial"/>
        <family val="2"/>
      </rPr>
      <t>dipendenti</t>
    </r>
    <r>
      <rPr>
        <b/>
        <sz val="10"/>
        <color theme="1"/>
        <rFont val="Arial"/>
        <family val="2"/>
      </rPr>
      <t xml:space="preserve"> coinvolti?</t>
    </r>
  </si>
  <si>
    <r>
      <t xml:space="preserve">D.2 L’impresa sta utilizzando/ha utilizzato il lavoro agile / </t>
    </r>
    <r>
      <rPr>
        <b/>
        <i/>
        <sz val="10"/>
        <color theme="1"/>
        <rFont val="Arial"/>
        <family val="2"/>
      </rPr>
      <t>smart working</t>
    </r>
    <r>
      <rPr>
        <b/>
        <sz val="10"/>
        <color theme="1"/>
        <rFont val="Arial"/>
        <family val="2"/>
      </rPr>
      <t xml:space="preserve"> nel primo trimestre del 2022?</t>
    </r>
  </si>
  <si>
    <t>(2) Rientrano in questo caso tutte le imprese che hanno disciplinato lo Smart Working in forma strutturale (artt. 18-23 L. 81/2017), anche nel caso in cui nel primo trimestre 2022 abbiano utilizzato lo Smart Working emergenziale.</t>
  </si>
  <si>
    <t>Conciliazione tempi di vita e lavoro</t>
  </si>
  <si>
    <t>Altra formazione</t>
  </si>
  <si>
    <t>Formazione sulla sicurezza (oltre quella obbligatoria)</t>
  </si>
  <si>
    <t>Nessuna formazione</t>
  </si>
  <si>
    <t>Altri strumenti/servizi specifici messi a disposizione dei dipendenti</t>
  </si>
  <si>
    <t>Nessun cambiamento/investimento fisico</t>
  </si>
  <si>
    <t>Parametri specifici previsti in caso di smart working per la determinazione del premio di produttività</t>
  </si>
  <si>
    <t>Nessun cambiamento organizzativo</t>
  </si>
  <si>
    <t>No, perché l'azienda non eroga buoni pasto ai dipendenti</t>
  </si>
  <si>
    <t>B.5 Nel 2021, al di là dello shock dovuto alla pandemia, nella vostra azienda le assunzioni programmate sono state limitate da qualcuno dei seguenti fattori?</t>
  </si>
  <si>
    <t>nessuna limitazione riscontrata</t>
  </si>
  <si>
    <t xml:space="preserve">Introduzione/potenziamento di sistemi di valutazione basati su raggiungimento degli obiettivi </t>
  </si>
  <si>
    <r>
      <t xml:space="preserve">B.6 La sua impresa ha </t>
    </r>
    <r>
      <rPr>
        <b/>
        <u/>
        <sz val="10"/>
        <rFont val="Arial"/>
        <family val="2"/>
      </rPr>
      <t>utilizzato</t>
    </r>
    <r>
      <rPr>
        <b/>
        <sz val="10"/>
        <rFont val="Arial"/>
        <family val="2"/>
      </rPr>
      <t xml:space="preserve"> ammortizzatori sociali (CIG ordinaria, in deroga o assegno ordinario) con causale "Covid-19" nel corso del 2021?</t>
    </r>
  </si>
  <si>
    <t xml:space="preserve">D.12 È (sarà) regolato il diritto alla disconnessione? </t>
  </si>
  <si>
    <t>Responsabilizzazione dei dipendenti e orientamento al risultato</t>
  </si>
  <si>
    <r>
      <rPr>
        <b/>
        <i/>
        <sz val="10"/>
        <color theme="1"/>
        <rFont val="Arial"/>
        <family val="2"/>
      </rPr>
      <t xml:space="preserve">Se sì, </t>
    </r>
    <r>
      <rPr>
        <b/>
        <sz val="10"/>
        <color theme="1"/>
        <rFont val="Arial"/>
        <family val="2"/>
      </rPr>
      <t>quali materie regola il contratto?</t>
    </r>
  </si>
  <si>
    <t xml:space="preserve">Anno di prima applicazione </t>
  </si>
  <si>
    <t>Contratto mai applicato</t>
  </si>
  <si>
    <t>Lavoro agile / smart working</t>
  </si>
  <si>
    <t>logo associazione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</si>
  <si>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</si>
  <si>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</si>
  <si>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</si>
  <si>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</si>
  <si>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</si>
  <si>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</si>
  <si>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</si>
  <si>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</si>
  <si>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</si>
  <si>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</si>
  <si>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</si>
  <si>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</si>
  <si>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</si>
  <si>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</si>
  <si>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</si>
  <si>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</si>
  <si>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</si>
  <si>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</si>
  <si>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</si>
  <si>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>Check-up assenze anno 2021</t>
  </si>
  <si>
    <t>* Numero medio di lavoratori a tempo indeterminato full-time in organico a dicembre 2020 e a dicembre 2021.</t>
  </si>
  <si>
    <t xml:space="preserve">   lavoratori al 31.12.2020</t>
  </si>
  <si>
    <t xml:space="preserve">   lavoratori al 31.12.2021</t>
  </si>
  <si>
    <t xml:space="preserve">        numero medio lavoratori nel 2021</t>
  </si>
  <si>
    <t xml:space="preserve">   festività infrasettimanali nel 2021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</si>
  <si>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(365 - 104 - 8 - 33) x (40 - 60/60)/5 - 50 =</t>
    </r>
  </si>
  <si>
    <t>D.7.1 Qual è il motivo principale per cui l’azienda ha deciso di fare (o sta valutando di fare) ricorso al lavoro agile/"smart working 2.0"?
(una sola opzione possibile)</t>
  </si>
  <si>
    <t>D.7.2 Qual è il rischio principale che l’azienda sta sperimentando (o intravvede per il futuro) dell’organizzazione del lavoro da remoto? 
(una sola opzione possibile)</t>
  </si>
  <si>
    <t>Riduzione del contributo all’innovazione derivante dall’interazione personale</t>
  </si>
  <si>
    <t>Incompatibilità con le esigenze formative dei giovani e/o dei nuovi assunti</t>
  </si>
  <si>
    <t>Altro rischio (specificare)</t>
  </si>
  <si>
    <t>Impatto negativo sul senso di appartenenza</t>
  </si>
  <si>
    <t>Minori possibilità di comunicazione tra il personale (per es. tramite incontri non pianificati)</t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</si>
  <si>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2021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</si>
  <si>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t>Creazione di aree di conflitto tra dipendenti eligibili e non eligibili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</si>
</sst>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0.0"/>
  </numFmts>
  <fonts count="10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u/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b/>
      <i/>
      <u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u/>
      <sz val="10"/>
      <color theme="1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8"/>
      <color rgb="FFFF0000"/>
      <name val="Arial"/>
      <family val="2"/>
    </font>
    <font>
      <i/>
      <sz val="10"/>
      <color theme="9" tint="-0.249977111117893"/>
      <name val="Arial"/>
      <family val="2"/>
    </font>
    <font>
      <i/>
      <vertAlign val="superscript"/>
      <sz val="10"/>
      <name val="Arial"/>
      <family val="2"/>
    </font>
    <font>
      <i/>
      <sz val="9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2" fillId="0" borderId="0" applyNumberFormat="0" applyFill="0" applyBorder="0" applyAlignment="0" applyProtection="0"/>
  </cellStyleXfs>
  <cellXfs count="642">
    <xf numFmtId="0" fontId="0" fillId="0" borderId="0" xfId="0"/>
    <xf numFmtId="0" fontId="0" fillId="0" borderId="27" xfId="0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/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3" fontId="5" fillId="7" borderId="19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/>
    <xf numFmtId="0" fontId="61" fillId="0" borderId="27" xfId="0" applyFont="1" applyFill="1" applyBorder="1" applyAlignment="1">
      <alignment vertical="center" wrapText="1"/>
    </xf>
    <xf numFmtId="49" fontId="61" fillId="15" borderId="27" xfId="0" applyNumberFormat="1" applyFont="1" applyFill="1" applyBorder="1" applyAlignment="1">
      <alignment horizontal="center" vertical="center" wrapText="1"/>
    </xf>
    <xf numFmtId="49" fontId="61" fillId="0" borderId="27" xfId="0" applyNumberFormat="1" applyFont="1" applyFill="1" applyBorder="1" applyAlignment="1">
      <alignment horizontal="left" vertical="center" wrapText="1"/>
    </xf>
    <xf numFmtId="0" fontId="61" fillId="0" borderId="27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39" fillId="15" borderId="27" xfId="0" applyNumberFormat="1" applyFont="1" applyFill="1" applyBorder="1" applyAlignment="1">
      <alignment horizontal="right" vertical="center" wrapText="1"/>
    </xf>
    <xf numFmtId="0" fontId="39" fillId="0" borderId="27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/>
    </xf>
    <xf numFmtId="0" fontId="39" fillId="0" borderId="27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2" fillId="2" borderId="0" xfId="0" applyFont="1" applyFill="1" applyBorder="1" applyAlignment="1" applyProtection="1">
      <alignment vertical="center"/>
      <protection hidden="1"/>
    </xf>
    <xf numFmtId="0" fontId="57" fillId="2" borderId="0" xfId="0" applyFont="1" applyFill="1" applyBorder="1" applyAlignment="1" applyProtection="1">
      <alignment horizontal="left" vertical="center"/>
      <protection hidden="1"/>
    </xf>
    <xf numFmtId="0" fontId="49" fillId="2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Fill="1" applyAlignment="1" applyProtection="1">
      <alignment horizontal="left" vertical="center" indent="1"/>
      <protection hidden="1"/>
    </xf>
    <xf numFmtId="0" fontId="50" fillId="2" borderId="0" xfId="0" applyFont="1" applyFill="1" applyAlignment="1" applyProtection="1">
      <alignment vertical="center"/>
      <protection hidden="1"/>
    </xf>
    <xf numFmtId="0" fontId="19" fillId="0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Fill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7" fillId="2" borderId="0" xfId="0" applyFont="1" applyFill="1" applyBorder="1" applyAlignment="1" applyProtection="1">
      <alignment horizontal="left" vertical="center"/>
      <protection hidden="1"/>
    </xf>
    <xf numFmtId="0" fontId="49" fillId="2" borderId="0" xfId="0" applyFont="1" applyFill="1" applyBorder="1" applyAlignment="1" applyProtection="1">
      <alignment horizontal="left" vertical="center"/>
      <protection hidden="1"/>
    </xf>
    <xf numFmtId="0" fontId="58" fillId="2" borderId="0" xfId="0" applyFont="1" applyFill="1" applyAlignment="1" applyProtection="1">
      <alignment horizontal="left" vertical="center" indent="1"/>
      <protection hidden="1"/>
    </xf>
    <xf numFmtId="0" fontId="49" fillId="2" borderId="0" xfId="0" applyFont="1" applyFill="1" applyBorder="1" applyAlignment="1" applyProtection="1">
      <alignment horizontal="left" vertical="center" indent="1"/>
      <protection hidden="1"/>
    </xf>
    <xf numFmtId="1" fontId="50" fillId="0" borderId="0" xfId="0" applyNumberFormat="1" applyFont="1" applyFill="1" applyAlignment="1" applyProtection="1">
      <alignment horizontal="left" vertical="center" indent="1"/>
      <protection hidden="1"/>
    </xf>
    <xf numFmtId="0" fontId="19" fillId="0" borderId="0" xfId="0" applyFont="1" applyFill="1" applyProtection="1">
      <protection hidden="1"/>
    </xf>
    <xf numFmtId="0" fontId="49" fillId="0" borderId="0" xfId="0" applyFont="1" applyFill="1" applyBorder="1" applyAlignment="1" applyProtection="1">
      <alignment horizontal="left" vertical="center"/>
      <protection hidden="1"/>
    </xf>
    <xf numFmtId="0" fontId="56" fillId="0" borderId="0" xfId="0" applyFont="1" applyProtection="1">
      <protection hidden="1"/>
    </xf>
    <xf numFmtId="0" fontId="56" fillId="0" borderId="0" xfId="0" applyFont="1" applyAlignment="1" applyProtection="1">
      <protection hidden="1"/>
    </xf>
    <xf numFmtId="0" fontId="47" fillId="0" borderId="0" xfId="0" applyFont="1" applyProtection="1"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50" fillId="0" borderId="0" xfId="0" applyFont="1" applyAlignment="1" applyProtection="1">
      <alignment horizontal="center" wrapText="1"/>
      <protection hidden="1"/>
    </xf>
    <xf numFmtId="0" fontId="49" fillId="0" borderId="0" xfId="0" applyFont="1" applyFill="1" applyAlignment="1" applyProtection="1">
      <alignment horizontal="left" vertical="center"/>
      <protection hidden="1"/>
    </xf>
    <xf numFmtId="0" fontId="59" fillId="0" borderId="0" xfId="0" applyFont="1" applyFill="1" applyAlignment="1" applyProtection="1">
      <alignment horizontal="left" vertical="center"/>
      <protection hidden="1"/>
    </xf>
    <xf numFmtId="0" fontId="47" fillId="0" borderId="0" xfId="0" applyFont="1" applyFill="1" applyAlignment="1" applyProtection="1">
      <alignment vertical="center"/>
      <protection hidden="1"/>
    </xf>
    <xf numFmtId="0" fontId="47" fillId="0" borderId="0" xfId="0" applyFont="1" applyFill="1" applyAlignment="1" applyProtection="1">
      <alignment horizontal="left" vertical="center" wrapText="1"/>
      <protection hidden="1"/>
    </xf>
    <xf numFmtId="0" fontId="48" fillId="0" borderId="0" xfId="0" applyFont="1" applyBorder="1" applyAlignment="1" applyProtection="1">
      <alignment vertical="center"/>
      <protection hidden="1"/>
    </xf>
    <xf numFmtId="165" fontId="36" fillId="8" borderId="30" xfId="1" applyNumberFormat="1" applyFont="1" applyFill="1" applyBorder="1" applyAlignment="1" applyProtection="1">
      <alignment horizontal="center" vertical="center"/>
      <protection hidden="1"/>
    </xf>
    <xf numFmtId="0" fontId="47" fillId="0" borderId="0" xfId="0" applyFont="1" applyFill="1" applyAlignment="1" applyProtection="1">
      <alignment vertical="center" wrapText="1"/>
      <protection hidden="1"/>
    </xf>
    <xf numFmtId="0" fontId="47" fillId="0" borderId="0" xfId="0" applyFont="1" applyFill="1" applyBorder="1" applyAlignment="1" applyProtection="1">
      <protection hidden="1"/>
    </xf>
    <xf numFmtId="0" fontId="47" fillId="0" borderId="0" xfId="0" applyFont="1" applyFill="1" applyAlignment="1" applyProtection="1">
      <protection hidden="1"/>
    </xf>
    <xf numFmtId="0" fontId="47" fillId="0" borderId="0" xfId="0" applyFont="1" applyFill="1" applyBorder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vertical="center" wrapText="1"/>
      <protection hidden="1"/>
    </xf>
    <xf numFmtId="1" fontId="49" fillId="0" borderId="0" xfId="0" applyNumberFormat="1" applyFont="1" applyFill="1" applyBorder="1" applyAlignment="1" applyProtection="1">
      <alignment vertical="center"/>
      <protection hidden="1"/>
    </xf>
    <xf numFmtId="0" fontId="68" fillId="0" borderId="0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Protection="1">
      <protection hidden="1"/>
    </xf>
    <xf numFmtId="0" fontId="65" fillId="0" borderId="0" xfId="0" applyFont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Fill="1" applyBorder="1" applyProtection="1">
      <protection hidden="1"/>
    </xf>
    <xf numFmtId="0" fontId="50" fillId="0" borderId="0" xfId="0" applyFont="1" applyAlignment="1" applyProtection="1">
      <alignment wrapText="1"/>
      <protection hidden="1"/>
    </xf>
    <xf numFmtId="0" fontId="47" fillId="0" borderId="0" xfId="0" applyFont="1" applyFill="1" applyBorder="1" applyAlignment="1" applyProtection="1">
      <alignment horizontal="center" vertical="center"/>
      <protection hidden="1"/>
    </xf>
    <xf numFmtId="0" fontId="50" fillId="0" borderId="0" xfId="0" applyFont="1" applyFill="1" applyBorder="1" applyAlignment="1" applyProtection="1">
      <alignment horizontal="center" wrapText="1"/>
      <protection hidden="1"/>
    </xf>
    <xf numFmtId="0" fontId="19" fillId="0" borderId="0" xfId="0" applyFont="1" applyFill="1" applyBorder="1" applyProtection="1">
      <protection hidden="1"/>
    </xf>
    <xf numFmtId="0" fontId="47" fillId="0" borderId="0" xfId="0" applyFont="1" applyFill="1" applyBorder="1" applyAlignment="1" applyProtection="1">
      <alignment vertical="center" wrapText="1"/>
      <protection hidden="1"/>
    </xf>
    <xf numFmtId="0" fontId="47" fillId="0" borderId="0" xfId="0" applyFont="1" applyFill="1" applyBorder="1" applyAlignment="1" applyProtection="1">
      <alignment horizontal="left" vertical="center" wrapText="1"/>
      <protection hidden="1"/>
    </xf>
    <xf numFmtId="0" fontId="47" fillId="2" borderId="0" xfId="0" applyFont="1" applyFill="1" applyBorder="1" applyAlignment="1" applyProtection="1">
      <alignment vertical="center"/>
      <protection hidden="1"/>
    </xf>
    <xf numFmtId="0" fontId="47" fillId="2" borderId="0" xfId="0" applyFont="1" applyFill="1" applyAlignment="1" applyProtection="1">
      <alignment horizontal="left" vertical="center" wrapText="1"/>
      <protection hidden="1"/>
    </xf>
    <xf numFmtId="0" fontId="47" fillId="0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Fill="1" applyBorder="1" applyAlignment="1" applyProtection="1">
      <alignment vertical="top" wrapText="1"/>
      <protection hidden="1"/>
    </xf>
    <xf numFmtId="0" fontId="47" fillId="2" borderId="0" xfId="0" applyFont="1" applyFill="1" applyBorder="1" applyAlignment="1" applyProtection="1">
      <alignment horizontal="left" vertical="center" indent="1"/>
      <protection hidden="1"/>
    </xf>
    <xf numFmtId="0" fontId="84" fillId="2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77" fillId="0" borderId="0" xfId="0" applyFont="1" applyFill="1" applyAlignment="1" applyProtection="1">
      <alignment vertical="center"/>
      <protection hidden="1"/>
    </xf>
    <xf numFmtId="0" fontId="47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57" fillId="0" borderId="0" xfId="0" applyFont="1" applyFill="1" applyAlignment="1" applyProtection="1">
      <alignment horizontal="left" vertical="center"/>
      <protection hidden="1"/>
    </xf>
    <xf numFmtId="0" fontId="50" fillId="0" borderId="0" xfId="0" applyFont="1" applyFill="1" applyAlignment="1" applyProtection="1">
      <alignment horizontal="center" vertical="center"/>
      <protection hidden="1"/>
    </xf>
    <xf numFmtId="0" fontId="50" fillId="0" borderId="0" xfId="0" applyFont="1" applyFill="1" applyAlignment="1" applyProtection="1">
      <alignment vertical="center"/>
      <protection hidden="1"/>
    </xf>
    <xf numFmtId="0" fontId="49" fillId="0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58" fillId="0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Fill="1" applyBorder="1" applyAlignment="1" applyProtection="1">
      <alignment horizontal="left" vertical="center" indent="1"/>
      <protection hidden="1"/>
    </xf>
    <xf numFmtId="0" fontId="56" fillId="0" borderId="0" xfId="0" applyFont="1" applyFill="1" applyProtection="1">
      <protection hidden="1"/>
    </xf>
    <xf numFmtId="0" fontId="50" fillId="0" borderId="0" xfId="0" applyFont="1" applyFill="1" applyAlignment="1" applyProtection="1">
      <protection hidden="1"/>
    </xf>
    <xf numFmtId="0" fontId="65" fillId="0" borderId="0" xfId="0" applyFont="1" applyFill="1" applyAlignment="1" applyProtection="1">
      <alignment horizontal="left" vertical="center" indent="1"/>
      <protection hidden="1"/>
    </xf>
    <xf numFmtId="0" fontId="68" fillId="0" borderId="0" xfId="0" applyFont="1" applyFill="1" applyAlignment="1" applyProtection="1">
      <alignment horizontal="left" vertical="center" indent="1"/>
      <protection hidden="1"/>
    </xf>
    <xf numFmtId="0" fontId="68" fillId="0" borderId="0" xfId="0" applyFont="1" applyFill="1" applyBorder="1" applyAlignment="1" applyProtection="1">
      <alignment vertical="center"/>
      <protection hidden="1"/>
    </xf>
    <xf numFmtId="0" fontId="70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Border="1" applyProtection="1">
      <protection hidden="1"/>
    </xf>
    <xf numFmtId="0" fontId="48" fillId="0" borderId="0" xfId="0" applyFont="1" applyFill="1" applyBorder="1" applyAlignment="1" applyProtection="1">
      <alignment vertical="center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7" fillId="0" borderId="0" xfId="0" applyFont="1" applyFill="1" applyBorder="1" applyAlignment="1" applyProtection="1">
      <alignment wrapText="1"/>
      <protection hidden="1"/>
    </xf>
    <xf numFmtId="0" fontId="50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Protection="1"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Alignme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2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18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18" fillId="0" borderId="22" xfId="0" applyFont="1" applyFill="1" applyBorder="1" applyAlignment="1" applyProtection="1">
      <alignment horizontal="center" vertical="center" wrapText="1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1" fontId="18" fillId="7" borderId="19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6" fillId="0" borderId="0" xfId="0" applyFont="1" applyFill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Border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0" fontId="24" fillId="0" borderId="0" xfId="0" applyFont="1" applyFill="1" applyProtection="1">
      <protection hidden="1"/>
    </xf>
    <xf numFmtId="1" fontId="5" fillId="0" borderId="0" xfId="0" quotePrefix="1" applyNumberFormat="1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0" fontId="18" fillId="0" borderId="0" xfId="0" quotePrefix="1" applyFont="1" applyProtection="1">
      <protection hidden="1"/>
    </xf>
    <xf numFmtId="49" fontId="37" fillId="16" borderId="0" xfId="3" applyNumberFormat="1" applyFont="1" applyFill="1" applyBorder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51" fillId="0" borderId="0" xfId="0" applyFont="1" applyProtection="1">
      <protection hidden="1"/>
    </xf>
    <xf numFmtId="0" fontId="87" fillId="0" borderId="0" xfId="0" quotePrefix="1" applyFont="1" applyFill="1" applyAlignment="1" applyProtection="1">
      <alignment horizontal="left" indent="1"/>
      <protection hidden="1"/>
    </xf>
    <xf numFmtId="0" fontId="12" fillId="0" borderId="0" xfId="0" applyFont="1" applyFill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Border="1" applyAlignment="1" applyProtection="1">
      <alignment horizontal="center" vertical="center"/>
      <protection hidden="1"/>
    </xf>
    <xf numFmtId="1" fontId="26" fillId="0" borderId="0" xfId="0" quotePrefix="1" applyNumberFormat="1" applyFont="1" applyBorder="1" applyAlignment="1" applyProtection="1">
      <alignment horizontal="center" vertical="center"/>
      <protection hidden="1"/>
    </xf>
    <xf numFmtId="0" fontId="23" fillId="0" borderId="0" xfId="0" applyFont="1" applyBorder="1" applyProtection="1">
      <protection hidden="1"/>
    </xf>
    <xf numFmtId="0" fontId="26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left" indent="1"/>
      <protection hidden="1"/>
    </xf>
    <xf numFmtId="0" fontId="27" fillId="0" borderId="0" xfId="0" applyFont="1" applyFill="1" applyProtection="1">
      <protection hidden="1"/>
    </xf>
    <xf numFmtId="0" fontId="28" fillId="0" borderId="0" xfId="0" applyFont="1" applyFill="1" applyProtection="1">
      <protection hidden="1"/>
    </xf>
    <xf numFmtId="0" fontId="6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5" fillId="0" borderId="4" xfId="0" quotePrefix="1" applyNumberFormat="1" applyFont="1" applyBorder="1" applyAlignment="1" applyProtection="1">
      <alignment horizontal="center" vertical="center"/>
      <protection hidden="1"/>
    </xf>
    <xf numFmtId="1" fontId="5" fillId="0" borderId="37" xfId="0" quotePrefix="1" applyNumberFormat="1" applyFont="1" applyBorder="1" applyAlignment="1" applyProtection="1">
      <alignment horizontal="center" vertical="center"/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50" fillId="0" borderId="0" xfId="0" applyFont="1" applyFill="1" applyAlignment="1" applyProtection="1">
      <alignment horizontal="left"/>
      <protection hidden="1"/>
    </xf>
    <xf numFmtId="0" fontId="23" fillId="0" borderId="0" xfId="0" applyFont="1" applyFill="1" applyProtection="1">
      <protection hidden="1"/>
    </xf>
    <xf numFmtId="0" fontId="50" fillId="0" borderId="0" xfId="0" applyFont="1" applyAlignment="1" applyProtection="1"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6" fillId="0" borderId="0" xfId="0" applyFont="1" applyFill="1" applyBorder="1" applyProtection="1"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right" vertical="center"/>
      <protection hidden="1"/>
    </xf>
    <xf numFmtId="0" fontId="34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right"/>
      <protection hidden="1"/>
    </xf>
    <xf numFmtId="1" fontId="26" fillId="0" borderId="0" xfId="0" quotePrefix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1" fontId="5" fillId="6" borderId="0" xfId="0" applyNumberFormat="1" applyFont="1" applyFill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1" fillId="0" borderId="0" xfId="0" applyFont="1" applyFill="1" applyProtection="1">
      <protection hidden="1"/>
    </xf>
    <xf numFmtId="0" fontId="65" fillId="0" borderId="0" xfId="0" applyFont="1" applyFill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3" fillId="2" borderId="0" xfId="0" applyFont="1" applyFill="1" applyAlignment="1" applyProtection="1">
      <alignment horizontal="left" vertical="center" wrapText="1"/>
      <protection hidden="1"/>
    </xf>
    <xf numFmtId="0" fontId="63" fillId="0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/>
      <protection hidden="1"/>
    </xf>
    <xf numFmtId="0" fontId="7" fillId="0" borderId="17" xfId="0" applyFont="1" applyFill="1" applyBorder="1" applyAlignment="1" applyProtection="1">
      <alignment vertical="center"/>
      <protection hidden="1"/>
    </xf>
    <xf numFmtId="1" fontId="7" fillId="0" borderId="27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3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2" borderId="24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3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center" vertical="center"/>
      <protection hidden="1"/>
    </xf>
    <xf numFmtId="0" fontId="7" fillId="2" borderId="33" xfId="0" applyFont="1" applyFill="1" applyBorder="1" applyAlignment="1" applyProtection="1">
      <alignment horizontal="center" vertical="center"/>
      <protection hidden="1"/>
    </xf>
    <xf numFmtId="0" fontId="7" fillId="2" borderId="41" xfId="0" applyFont="1" applyFill="1" applyBorder="1" applyAlignment="1" applyProtection="1">
      <alignment horizontal="center" vertical="center"/>
      <protection hidden="1"/>
    </xf>
    <xf numFmtId="0" fontId="7" fillId="0" borderId="41" xfId="0" applyFont="1" applyFill="1" applyBorder="1" applyAlignment="1" applyProtection="1">
      <alignment horizontal="center" vertical="center"/>
      <protection hidden="1"/>
    </xf>
    <xf numFmtId="1" fontId="66" fillId="3" borderId="33" xfId="0" applyNumberFormat="1" applyFont="1" applyFill="1" applyBorder="1" applyAlignment="1" applyProtection="1">
      <alignment horizontal="center" vertical="center"/>
      <protection hidden="1"/>
    </xf>
    <xf numFmtId="1" fontId="66" fillId="3" borderId="41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46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52" fillId="0" borderId="0" xfId="0" applyFont="1" applyFill="1" applyBorder="1" applyAlignment="1" applyProtection="1">
      <alignment horizontal="left" vertical="center"/>
      <protection hidden="1"/>
    </xf>
    <xf numFmtId="1" fontId="52" fillId="0" borderId="25" xfId="0" applyNumberFormat="1" applyFont="1" applyFill="1" applyBorder="1" applyAlignment="1" applyProtection="1">
      <alignment horizontal="center" vertical="center"/>
      <protection hidden="1"/>
    </xf>
    <xf numFmtId="1" fontId="52" fillId="0" borderId="46" xfId="0" applyNumberFormat="1" applyFont="1" applyFill="1" applyBorder="1" applyAlignment="1" applyProtection="1">
      <alignment horizontal="center" vertical="center"/>
      <protection hidden="1"/>
    </xf>
    <xf numFmtId="1" fontId="52" fillId="0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165" fontId="7" fillId="0" borderId="25" xfId="0" applyNumberFormat="1" applyFont="1" applyFill="1" applyBorder="1" applyAlignment="1" applyProtection="1">
      <alignment horizontal="center" vertical="center"/>
      <protection hidden="1"/>
    </xf>
    <xf numFmtId="165" fontId="7" fillId="0" borderId="46" xfId="0" applyNumberFormat="1" applyFont="1" applyFill="1" applyBorder="1" applyAlignment="1" applyProtection="1">
      <alignment horizontal="center" vertical="center"/>
      <protection hidden="1"/>
    </xf>
    <xf numFmtId="165" fontId="7" fillId="0" borderId="24" xfId="0" applyNumberFormat="1" applyFont="1" applyFill="1" applyBorder="1" applyAlignment="1" applyProtection="1">
      <alignment horizontal="center" vertical="center"/>
      <protection hidden="1"/>
    </xf>
    <xf numFmtId="0" fontId="7" fillId="12" borderId="8" xfId="0" applyFont="1" applyFill="1" applyBorder="1" applyAlignment="1" applyProtection="1">
      <alignment horizontal="left" vertical="center"/>
      <protection hidden="1"/>
    </xf>
    <xf numFmtId="164" fontId="7" fillId="12" borderId="33" xfId="0" applyNumberFormat="1" applyFont="1" applyFill="1" applyBorder="1" applyAlignment="1" applyProtection="1">
      <alignment horizontal="center" vertical="center"/>
      <protection hidden="1"/>
    </xf>
    <xf numFmtId="164" fontId="7" fillId="12" borderId="41" xfId="0" applyNumberFormat="1" applyFont="1" applyFill="1" applyBorder="1" applyAlignment="1" applyProtection="1">
      <alignment horizontal="center" vertical="center"/>
      <protection hidden="1"/>
    </xf>
    <xf numFmtId="0" fontId="0" fillId="9" borderId="0" xfId="0" applyFont="1" applyFill="1" applyBorder="1" applyAlignment="1" applyProtection="1">
      <alignment horizontal="left" vertical="center"/>
      <protection hidden="1"/>
    </xf>
    <xf numFmtId="165" fontId="7" fillId="9" borderId="25" xfId="0" applyNumberFormat="1" applyFont="1" applyFill="1" applyBorder="1" applyAlignment="1" applyProtection="1">
      <alignment horizontal="center" vertical="center"/>
      <protection hidden="1"/>
    </xf>
    <xf numFmtId="165" fontId="7" fillId="9" borderId="46" xfId="0" applyNumberFormat="1" applyFont="1" applyFill="1" applyBorder="1" applyAlignment="1" applyProtection="1">
      <alignment horizontal="center" vertical="center"/>
      <protection hidden="1"/>
    </xf>
    <xf numFmtId="0" fontId="7" fillId="0" borderId="24" xfId="0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11" fillId="11" borderId="25" xfId="0" applyFont="1" applyFill="1" applyBorder="1" applyAlignment="1" applyProtection="1">
      <alignment horizontal="center" vertical="center"/>
      <protection hidden="1"/>
    </xf>
    <xf numFmtId="0" fontId="11" fillId="0" borderId="25" xfId="0" applyFont="1" applyFill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left" vertical="center"/>
      <protection hidden="1"/>
    </xf>
    <xf numFmtId="164" fontId="7" fillId="12" borderId="0" xfId="0" applyNumberFormat="1" applyFont="1" applyFill="1" applyBorder="1" applyAlignment="1" applyProtection="1">
      <alignment horizontal="left" vertical="center"/>
      <protection hidden="1"/>
    </xf>
    <xf numFmtId="164" fontId="7" fillId="12" borderId="25" xfId="0" applyNumberFormat="1" applyFont="1" applyFill="1" applyBorder="1" applyAlignment="1" applyProtection="1">
      <alignment horizontal="center" vertical="center"/>
      <protection hidden="1"/>
    </xf>
    <xf numFmtId="164" fontId="7" fillId="0" borderId="46" xfId="0" applyNumberFormat="1" applyFont="1" applyFill="1" applyBorder="1" applyAlignment="1" applyProtection="1">
      <alignment horizontal="center" vertical="center"/>
      <protection hidden="1"/>
    </xf>
    <xf numFmtId="164" fontId="7" fillId="0" borderId="24" xfId="0" applyNumberFormat="1" applyFont="1" applyFill="1" applyBorder="1" applyAlignment="1" applyProtection="1">
      <alignment horizontal="center" vertical="center"/>
      <protection hidden="1"/>
    </xf>
    <xf numFmtId="164" fontId="11" fillId="13" borderId="33" xfId="0" applyNumberFormat="1" applyFont="1" applyFill="1" applyBorder="1" applyAlignment="1" applyProtection="1">
      <alignment vertical="center"/>
      <protection hidden="1"/>
    </xf>
    <xf numFmtId="164" fontId="11" fillId="13" borderId="41" xfId="0" applyNumberFormat="1" applyFont="1" applyFill="1" applyBorder="1" applyAlignment="1" applyProtection="1">
      <alignment vertical="center"/>
      <protection hidden="1"/>
    </xf>
    <xf numFmtId="164" fontId="7" fillId="11" borderId="18" xfId="0" applyNumberFormat="1" applyFont="1" applyFill="1" applyBorder="1" applyAlignment="1" applyProtection="1">
      <alignment horizontal="center" vertical="center"/>
      <protection hidden="1"/>
    </xf>
    <xf numFmtId="164" fontId="7" fillId="11" borderId="27" xfId="0" applyNumberFormat="1" applyFont="1" applyFill="1" applyBorder="1" applyAlignment="1" applyProtection="1">
      <alignment horizontal="center" vertical="center"/>
      <protection hidden="1"/>
    </xf>
    <xf numFmtId="0" fontId="7" fillId="5" borderId="46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ont="1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3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5" fillId="2" borderId="0" xfId="0" applyFont="1" applyFill="1" applyBorder="1" applyAlignment="1" applyProtection="1">
      <alignment horizontal="justify" vertical="center" wrapText="1"/>
      <protection hidden="1"/>
    </xf>
    <xf numFmtId="0" fontId="60" fillId="0" borderId="0" xfId="0" applyFont="1" applyProtection="1">
      <protection hidden="1"/>
    </xf>
    <xf numFmtId="0" fontId="40" fillId="0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46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justify" vertical="center" wrapText="1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Border="1" applyProtection="1">
      <protection hidden="1"/>
    </xf>
    <xf numFmtId="0" fontId="47" fillId="2" borderId="0" xfId="0" applyFont="1" applyFill="1" applyBorder="1" applyProtection="1">
      <protection hidden="1"/>
    </xf>
    <xf numFmtId="0" fontId="42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ont="1" applyFill="1" applyBorder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65" fontId="7" fillId="0" borderId="0" xfId="0" applyNumberFormat="1" applyFont="1" applyFill="1" applyAlignment="1" applyProtection="1">
      <alignment horizontal="center"/>
      <protection hidden="1"/>
    </xf>
    <xf numFmtId="0" fontId="71" fillId="0" borderId="0" xfId="0" applyFont="1" applyFill="1" applyBorder="1" applyAlignment="1" applyProtection="1">
      <alignment vertical="center"/>
      <protection hidden="1"/>
    </xf>
    <xf numFmtId="0" fontId="80" fillId="0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23" fillId="2" borderId="0" xfId="0" applyFont="1" applyFill="1" applyProtection="1"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66" fillId="0" borderId="0" xfId="0" applyFont="1" applyFill="1" applyBorder="1" applyProtection="1">
      <protection hidden="1"/>
    </xf>
    <xf numFmtId="0" fontId="42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66" fillId="0" borderId="0" xfId="0" applyFont="1" applyFill="1" applyProtection="1"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42" fillId="0" borderId="4" xfId="0" applyFont="1" applyBorder="1" applyAlignment="1" applyProtection="1">
      <alignment horizontal="left" wrapText="1"/>
      <protection hidden="1"/>
    </xf>
    <xf numFmtId="0" fontId="86" fillId="0" borderId="0" xfId="0" applyFont="1" applyAlignment="1" applyProtection="1">
      <alignment horizontal="left"/>
      <protection hidden="1"/>
    </xf>
    <xf numFmtId="0" fontId="71" fillId="0" borderId="4" xfId="0" applyFont="1" applyFill="1" applyBorder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66" fillId="0" borderId="0" xfId="0" applyFont="1" applyFill="1" applyAlignment="1" applyProtection="1">
      <alignment vertical="center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33" fillId="0" borderId="29" xfId="0" applyFont="1" applyBorder="1" applyAlignment="1" applyProtection="1">
      <alignment horizontal="left" vertical="center" wrapText="1"/>
      <protection hidden="1"/>
    </xf>
    <xf numFmtId="0" fontId="31" fillId="0" borderId="0" xfId="0" applyFont="1" applyFill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31" fillId="0" borderId="0" xfId="0" applyFont="1" applyFill="1" applyProtection="1">
      <protection hidden="1"/>
    </xf>
    <xf numFmtId="0" fontId="2" fillId="0" borderId="31" xfId="0" applyFont="1" applyFill="1" applyBorder="1" applyProtection="1">
      <protection hidden="1"/>
    </xf>
    <xf numFmtId="0" fontId="36" fillId="2" borderId="0" xfId="0" applyFont="1" applyFill="1" applyBorder="1" applyAlignment="1" applyProtection="1">
      <alignment horizontal="left"/>
      <protection hidden="1"/>
    </xf>
    <xf numFmtId="0" fontId="14" fillId="0" borderId="31" xfId="0" applyFont="1" applyBorder="1" applyProtection="1">
      <protection hidden="1"/>
    </xf>
    <xf numFmtId="0" fontId="14" fillId="0" borderId="31" xfId="0" applyFont="1" applyBorder="1" applyAlignment="1" applyProtection="1">
      <alignment horizontal="left" wrapText="1"/>
      <protection hidden="1"/>
    </xf>
    <xf numFmtId="0" fontId="14" fillId="0" borderId="0" xfId="0" applyFont="1" applyBorder="1" applyAlignment="1" applyProtection="1">
      <alignment horizontal="left"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left" wrapText="1"/>
      <protection hidden="1"/>
    </xf>
    <xf numFmtId="0" fontId="33" fillId="0" borderId="31" xfId="0" applyFont="1" applyBorder="1" applyAlignment="1" applyProtection="1">
      <alignment horizontal="left" wrapText="1"/>
      <protection hidden="1"/>
    </xf>
    <xf numFmtId="0" fontId="23" fillId="0" borderId="0" xfId="0" applyFont="1" applyFill="1" applyBorder="1" applyProtection="1">
      <protection hidden="1"/>
    </xf>
    <xf numFmtId="0" fontId="18" fillId="0" borderId="43" xfId="0" applyFont="1" applyFill="1" applyBorder="1" applyAlignment="1" applyProtection="1">
      <alignment horizontal="left" vertical="center" indent="2"/>
      <protection hidden="1"/>
    </xf>
    <xf numFmtId="0" fontId="5" fillId="0" borderId="43" xfId="0" applyFont="1" applyFill="1" applyBorder="1" applyAlignment="1" applyProtection="1">
      <alignment vertical="center" wrapText="1"/>
      <protection hidden="1"/>
    </xf>
    <xf numFmtId="0" fontId="23" fillId="0" borderId="43" xfId="0" applyFont="1" applyFill="1" applyBorder="1" applyProtection="1">
      <protection hidden="1"/>
    </xf>
    <xf numFmtId="0" fontId="33" fillId="0" borderId="43" xfId="0" applyFont="1" applyFill="1" applyBorder="1" applyAlignment="1" applyProtection="1">
      <alignment horizont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Protection="1">
      <protection hidden="1"/>
    </xf>
    <xf numFmtId="0" fontId="31" fillId="0" borderId="0" xfId="0" applyFont="1" applyFill="1" applyBorder="1" applyProtection="1">
      <protection hidden="1"/>
    </xf>
    <xf numFmtId="0" fontId="5" fillId="0" borderId="44" xfId="0" applyFont="1" applyFill="1" applyBorder="1" applyAlignment="1" applyProtection="1">
      <alignment vertical="center"/>
      <protection hidden="1"/>
    </xf>
    <xf numFmtId="0" fontId="5" fillId="0" borderId="44" xfId="0" applyFont="1" applyFill="1" applyBorder="1" applyAlignment="1" applyProtection="1">
      <alignment vertical="center" wrapText="1"/>
      <protection hidden="1"/>
    </xf>
    <xf numFmtId="0" fontId="23" fillId="0" borderId="44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5" fillId="0" borderId="44" xfId="0" applyFont="1" applyFill="1" applyBorder="1" applyAlignment="1" applyProtection="1">
      <alignment horizontal="center" wrapText="1"/>
      <protection hidden="1"/>
    </xf>
    <xf numFmtId="0" fontId="5" fillId="0" borderId="45" xfId="0" applyFont="1" applyFill="1" applyBorder="1" applyAlignment="1" applyProtection="1">
      <alignment vertical="center"/>
      <protection hidden="1"/>
    </xf>
    <xf numFmtId="0" fontId="5" fillId="0" borderId="45" xfId="0" applyFont="1" applyFill="1" applyBorder="1" applyAlignment="1" applyProtection="1">
      <alignment horizontal="left" vertical="center" wrapText="1"/>
      <protection hidden="1"/>
    </xf>
    <xf numFmtId="0" fontId="5" fillId="0" borderId="45" xfId="0" applyFont="1" applyFill="1" applyBorder="1" applyAlignment="1" applyProtection="1">
      <alignment horizontal="center" wrapText="1"/>
      <protection hidden="1"/>
    </xf>
    <xf numFmtId="0" fontId="5" fillId="0" borderId="53" xfId="0" applyFont="1" applyFill="1" applyBorder="1" applyAlignment="1" applyProtection="1">
      <alignment vertical="center"/>
      <protection hidden="1"/>
    </xf>
    <xf numFmtId="0" fontId="5" fillId="0" borderId="53" xfId="0" applyFont="1" applyFill="1" applyBorder="1" applyAlignment="1" applyProtection="1">
      <alignment vertical="center" wrapText="1"/>
      <protection hidden="1"/>
    </xf>
    <xf numFmtId="0" fontId="5" fillId="0" borderId="53" xfId="0" applyFont="1" applyFill="1" applyBorder="1" applyAlignment="1" applyProtection="1">
      <alignment horizontal="center" wrapText="1"/>
      <protection hidden="1"/>
    </xf>
    <xf numFmtId="0" fontId="5" fillId="0" borderId="45" xfId="0" applyFont="1" applyFill="1" applyBorder="1" applyAlignment="1" applyProtection="1">
      <alignment vertical="center" wrapText="1"/>
      <protection hidden="1"/>
    </xf>
    <xf numFmtId="0" fontId="23" fillId="0" borderId="53" xfId="0" applyFont="1" applyFill="1" applyBorder="1" applyProtection="1">
      <protection hidden="1"/>
    </xf>
    <xf numFmtId="0" fontId="41" fillId="0" borderId="0" xfId="0" applyFont="1" applyFill="1" applyBorder="1" applyAlignment="1" applyProtection="1">
      <alignment vertical="center" wrapText="1"/>
      <protection hidden="1"/>
    </xf>
    <xf numFmtId="0" fontId="53" fillId="0" borderId="0" xfId="0" applyFont="1" applyFill="1" applyBorder="1" applyAlignment="1" applyProtection="1">
      <alignment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42" fillId="0" borderId="0" xfId="0" applyFont="1" applyFill="1" applyAlignment="1" applyProtection="1">
      <alignment vertical="center" wrapText="1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center" wrapText="1"/>
      <protection hidden="1"/>
    </xf>
    <xf numFmtId="0" fontId="42" fillId="0" borderId="0" xfId="0" applyFont="1" applyFill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2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Fill="1" applyAlignment="1" applyProtection="1">
      <alignment horizontal="left" wrapText="1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25" fillId="0" borderId="0" xfId="0" applyFont="1" applyFill="1" applyAlignment="1" applyProtection="1">
      <alignment horizontal="left" vertical="center" wrapText="1"/>
      <protection hidden="1"/>
    </xf>
    <xf numFmtId="0" fontId="26" fillId="0" borderId="0" xfId="0" applyFont="1" applyFill="1" applyAlignment="1" applyProtection="1">
      <alignment horizontal="center" vertical="center"/>
      <protection hidden="1"/>
    </xf>
    <xf numFmtId="0" fontId="20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Fill="1" applyAlignment="1" applyProtection="1">
      <alignment horizontal="justify" vertical="top" wrapText="1"/>
      <protection hidden="1"/>
    </xf>
    <xf numFmtId="0" fontId="33" fillId="0" borderId="12" xfId="0" applyFont="1" applyFill="1" applyBorder="1" applyAlignment="1" applyProtection="1">
      <alignment horizontal="right" vertical="center"/>
      <protection hidden="1"/>
    </xf>
    <xf numFmtId="0" fontId="33" fillId="0" borderId="29" xfId="0" applyFont="1" applyFill="1" applyBorder="1" applyAlignment="1" applyProtection="1">
      <alignment horizontal="right" vertical="center"/>
      <protection hidden="1"/>
    </xf>
    <xf numFmtId="0" fontId="25" fillId="0" borderId="0" xfId="0" applyFont="1" applyFill="1" applyBorder="1" applyAlignment="1" applyProtection="1">
      <alignment horizontal="justify" vertical="top" wrapText="1"/>
      <protection hidden="1"/>
    </xf>
    <xf numFmtId="0" fontId="50" fillId="0" borderId="29" xfId="0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26" fillId="0" borderId="0" xfId="0" applyFont="1" applyFill="1" applyBorder="1" applyAlignment="1" applyProtection="1">
      <alignment horizontal="right" vertical="center"/>
      <protection hidden="1"/>
    </xf>
    <xf numFmtId="0" fontId="32" fillId="0" borderId="0" xfId="0" applyFont="1" applyBorder="1" applyAlignment="1" applyProtection="1">
      <alignment vertical="center"/>
      <protection hidden="1"/>
    </xf>
    <xf numFmtId="0" fontId="2" fillId="0" borderId="0" xfId="0" applyFont="1" applyFill="1" applyAlignment="1" applyProtection="1">
      <protection locked="0" hidden="1"/>
    </xf>
    <xf numFmtId="0" fontId="2" fillId="0" borderId="0" xfId="0" applyFont="1" applyProtection="1">
      <protection locked="0" hidden="1"/>
    </xf>
    <xf numFmtId="0" fontId="2" fillId="0" borderId="0" xfId="0" applyFont="1" applyFill="1" applyProtection="1">
      <protection locked="0" hidden="1"/>
    </xf>
    <xf numFmtId="0" fontId="19" fillId="0" borderId="0" xfId="0" applyFont="1" applyFill="1" applyProtection="1">
      <protection locked="0" hidden="1"/>
    </xf>
    <xf numFmtId="0" fontId="2" fillId="0" borderId="12" xfId="0" applyFont="1" applyFill="1" applyBorder="1" applyAlignment="1" applyProtection="1">
      <alignment vertical="center"/>
      <protection locked="0" hidden="1"/>
    </xf>
    <xf numFmtId="0" fontId="2" fillId="0" borderId="29" xfId="0" applyFont="1" applyFill="1" applyBorder="1" applyAlignment="1" applyProtection="1">
      <alignment vertical="center"/>
      <protection locked="0" hidden="1"/>
    </xf>
    <xf numFmtId="0" fontId="2" fillId="0" borderId="0" xfId="0" applyFont="1" applyFill="1" applyAlignment="1" applyProtection="1">
      <alignment vertical="center"/>
      <protection locked="0" hidden="1"/>
    </xf>
    <xf numFmtId="164" fontId="7" fillId="0" borderId="33" xfId="0" applyNumberFormat="1" applyFont="1" applyBorder="1" applyAlignment="1" applyProtection="1">
      <alignment horizontal="center" vertical="center"/>
      <protection locked="0"/>
    </xf>
    <xf numFmtId="164" fontId="7" fillId="0" borderId="41" xfId="0" applyNumberFormat="1" applyFont="1" applyBorder="1" applyAlignment="1" applyProtection="1">
      <alignment horizontal="center" vertical="center"/>
      <protection locked="0"/>
    </xf>
    <xf numFmtId="164" fontId="7" fillId="0" borderId="41" xfId="0" applyNumberFormat="1" applyFont="1" applyFill="1" applyBorder="1" applyAlignment="1" applyProtection="1">
      <alignment horizontal="center" vertical="center"/>
      <protection locked="0"/>
    </xf>
    <xf numFmtId="164" fontId="66" fillId="0" borderId="33" xfId="0" applyNumberFormat="1" applyFont="1" applyFill="1" applyBorder="1" applyAlignment="1" applyProtection="1">
      <alignment horizontal="center" vertical="center"/>
      <protection locked="0"/>
    </xf>
    <xf numFmtId="164" fontId="66" fillId="0" borderId="41" xfId="0" applyNumberFormat="1" applyFont="1" applyFill="1" applyBorder="1" applyAlignment="1" applyProtection="1">
      <alignment horizontal="center" vertical="center"/>
      <protection locked="0"/>
    </xf>
    <xf numFmtId="164" fontId="7" fillId="11" borderId="33" xfId="0" applyNumberFormat="1" applyFont="1" applyFill="1" applyBorder="1" applyAlignment="1" applyProtection="1">
      <alignment horizontal="center" vertical="center"/>
      <protection locked="0"/>
    </xf>
    <xf numFmtId="164" fontId="7" fillId="11" borderId="41" xfId="0" applyNumberFormat="1" applyFont="1" applyFill="1" applyBorder="1" applyAlignment="1" applyProtection="1">
      <alignment horizontal="center" vertical="center"/>
      <protection locked="0"/>
    </xf>
    <xf numFmtId="164" fontId="7" fillId="12" borderId="33" xfId="0" applyNumberFormat="1" applyFont="1" applyFill="1" applyBorder="1" applyAlignment="1" applyProtection="1">
      <alignment horizontal="center" vertical="center"/>
      <protection locked="0"/>
    </xf>
    <xf numFmtId="164" fontId="7" fillId="12" borderId="41" xfId="0" applyNumberFormat="1" applyFont="1" applyFill="1" applyBorder="1" applyAlignment="1" applyProtection="1">
      <alignment horizontal="center" vertical="center"/>
      <protection locked="0"/>
    </xf>
    <xf numFmtId="164" fontId="7" fillId="0" borderId="33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Protection="1">
      <protection locked="0" hidden="1"/>
    </xf>
    <xf numFmtId="0" fontId="2" fillId="0" borderId="0" xfId="0" applyFont="1" applyBorder="1" applyProtection="1">
      <protection locked="0" hidden="1"/>
    </xf>
    <xf numFmtId="0" fontId="41" fillId="0" borderId="0" xfId="0" applyFont="1" applyBorder="1" applyAlignment="1" applyProtection="1">
      <alignment horizontal="center" vertical="center" wrapText="1"/>
      <protection locked="0" hidden="1"/>
    </xf>
    <xf numFmtId="0" fontId="80" fillId="0" borderId="0" xfId="0" applyFont="1" applyFill="1" applyBorder="1" applyAlignment="1" applyProtection="1">
      <alignment vertical="center"/>
      <protection locked="0" hidden="1"/>
    </xf>
    <xf numFmtId="0" fontId="42" fillId="10" borderId="32" xfId="0" applyFont="1" applyFill="1" applyBorder="1" applyAlignment="1" applyProtection="1">
      <alignment horizontal="center" vertical="center" wrapText="1"/>
      <protection locked="0"/>
    </xf>
    <xf numFmtId="0" fontId="71" fillId="10" borderId="32" xfId="0" applyFont="1" applyFill="1" applyBorder="1" applyAlignment="1" applyProtection="1">
      <alignment horizontal="center" vertical="center"/>
      <protection locked="0"/>
    </xf>
    <xf numFmtId="0" fontId="33" fillId="0" borderId="12" xfId="0" applyFont="1" applyBorder="1" applyAlignment="1" applyProtection="1">
      <alignment horizontal="left" vertical="center" wrapText="1"/>
      <protection locked="0" hidden="1"/>
    </xf>
    <xf numFmtId="0" fontId="33" fillId="0" borderId="29" xfId="0" applyFont="1" applyBorder="1" applyAlignment="1" applyProtection="1">
      <alignment horizontal="left" vertical="center" wrapText="1"/>
      <protection locked="0" hidden="1"/>
    </xf>
    <xf numFmtId="0" fontId="33" fillId="0" borderId="31" xfId="0" applyFont="1" applyBorder="1" applyAlignment="1" applyProtection="1">
      <alignment horizontal="center" wrapText="1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33" fillId="0" borderId="44" xfId="0" applyFont="1" applyFill="1" applyBorder="1" applyAlignment="1" applyProtection="1">
      <alignment horizontal="center" wrapText="1"/>
      <protection locked="0" hidden="1"/>
    </xf>
    <xf numFmtId="0" fontId="33" fillId="0" borderId="45" xfId="0" applyFont="1" applyFill="1" applyBorder="1" applyAlignment="1" applyProtection="1">
      <alignment horizontal="center" wrapText="1"/>
      <protection locked="0" hidden="1"/>
    </xf>
    <xf numFmtId="0" fontId="33" fillId="0" borderId="53" xfId="0" applyFont="1" applyFill="1" applyBorder="1" applyAlignment="1" applyProtection="1">
      <alignment horizontal="center" wrapText="1"/>
      <protection locked="0" hidden="1"/>
    </xf>
    <xf numFmtId="0" fontId="79" fillId="0" borderId="0" xfId="0" applyFont="1" applyAlignment="1" applyProtection="1">
      <alignment vertical="center"/>
      <protection locked="0" hidden="1"/>
    </xf>
    <xf numFmtId="0" fontId="41" fillId="0" borderId="0" xfId="0" applyFont="1" applyFill="1" applyBorder="1" applyAlignment="1" applyProtection="1">
      <alignment vertical="center" wrapText="1"/>
      <protection locked="0" hidden="1"/>
    </xf>
    <xf numFmtId="0" fontId="2" fillId="0" borderId="29" xfId="0" applyFont="1" applyFill="1" applyBorder="1" applyProtection="1">
      <protection locked="0" hidden="1"/>
    </xf>
    <xf numFmtId="0" fontId="34" fillId="0" borderId="0" xfId="0" applyFont="1" applyFill="1" applyBorder="1" applyProtection="1">
      <protection hidden="1"/>
    </xf>
    <xf numFmtId="1" fontId="14" fillId="10" borderId="2" xfId="0" applyNumberFormat="1" applyFont="1" applyFill="1" applyBorder="1" applyAlignment="1" applyProtection="1">
      <alignment horizontal="center" vertical="center"/>
      <protection locked="0"/>
    </xf>
    <xf numFmtId="1" fontId="14" fillId="10" borderId="32" xfId="0" quotePrefix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indent="2"/>
      <protection hidden="1"/>
    </xf>
    <xf numFmtId="0" fontId="12" fillId="0" borderId="0" xfId="0" applyFont="1" applyFill="1" applyBorder="1" applyAlignment="1" applyProtection="1">
      <alignment horizontal="right" vertical="center"/>
      <protection hidden="1"/>
    </xf>
    <xf numFmtId="1" fontId="42" fillId="10" borderId="32" xfId="1" applyNumberFormat="1" applyFont="1" applyFill="1" applyBorder="1" applyAlignment="1" applyProtection="1">
      <alignment horizontal="center" vertical="center" wrapText="1"/>
      <protection locked="0" hidden="1"/>
    </xf>
    <xf numFmtId="0" fontId="90" fillId="0" borderId="0" xfId="0" applyFont="1" applyFill="1" applyBorder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91" fillId="0" borderId="0" xfId="5" applyFont="1" applyAlignment="1">
      <alignment vertical="center"/>
    </xf>
    <xf numFmtId="0" fontId="92" fillId="0" borderId="0" xfId="5" applyFont="1" applyAlignment="1">
      <alignment vertical="center" wrapText="1"/>
    </xf>
    <xf numFmtId="0" fontId="91" fillId="0" borderId="10" xfId="5" applyFont="1" applyBorder="1" applyAlignment="1">
      <alignment horizontal="center" vertical="center"/>
    </xf>
    <xf numFmtId="0" fontId="91" fillId="0" borderId="20" xfId="5" applyFont="1" applyBorder="1" applyAlignment="1">
      <alignment horizontal="center" vertical="center"/>
    </xf>
    <xf numFmtId="0" fontId="93" fillId="0" borderId="9" xfId="5" applyFont="1" applyBorder="1" applyAlignment="1">
      <alignment horizontal="center" vertical="center"/>
    </xf>
    <xf numFmtId="166" fontId="94" fillId="18" borderId="18" xfId="5" applyNumberFormat="1" applyFont="1" applyFill="1" applyBorder="1" applyAlignment="1">
      <alignment horizontal="right" vertical="center"/>
    </xf>
    <xf numFmtId="166" fontId="95" fillId="18" borderId="17" xfId="5" applyNumberFormat="1" applyFont="1" applyFill="1" applyBorder="1" applyAlignment="1">
      <alignment horizontal="right" vertical="center"/>
    </xf>
    <xf numFmtId="166" fontId="94" fillId="18" borderId="23" xfId="5" applyNumberFormat="1" applyFont="1" applyFill="1" applyBorder="1" applyAlignment="1">
      <alignment horizontal="right" vertical="center"/>
    </xf>
    <xf numFmtId="165" fontId="96" fillId="19" borderId="18" xfId="9" applyNumberFormat="1" applyFont="1" applyFill="1" applyBorder="1" applyAlignment="1">
      <alignment horizontal="right" vertical="center"/>
    </xf>
    <xf numFmtId="165" fontId="96" fillId="19" borderId="23" xfId="9" applyNumberFormat="1" applyFont="1" applyFill="1" applyBorder="1" applyAlignment="1">
      <alignment horizontal="right" vertical="center"/>
    </xf>
    <xf numFmtId="165" fontId="80" fillId="19" borderId="17" xfId="9" applyNumberFormat="1" applyFont="1" applyFill="1" applyBorder="1" applyAlignment="1">
      <alignment horizontal="right" vertical="center"/>
    </xf>
    <xf numFmtId="0" fontId="97" fillId="9" borderId="26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8" xfId="5" applyFill="1" applyBorder="1"/>
    <xf numFmtId="0" fontId="11" fillId="9" borderId="25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4" xfId="5" applyFill="1" applyBorder="1"/>
    <xf numFmtId="0" fontId="12" fillId="9" borderId="25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4" xfId="5" applyFont="1" applyFill="1" applyBorder="1"/>
    <xf numFmtId="0" fontId="98" fillId="0" borderId="0" xfId="5" applyFont="1"/>
    <xf numFmtId="0" fontId="99" fillId="9" borderId="25" xfId="5" applyFont="1" applyFill="1" applyBorder="1" applyAlignment="1">
      <alignment vertical="center"/>
    </xf>
    <xf numFmtId="3" fontId="101" fillId="9" borderId="0" xfId="5" applyNumberFormat="1" applyFont="1" applyFill="1" applyAlignment="1">
      <alignment vertical="center"/>
    </xf>
    <xf numFmtId="1" fontId="11" fillId="0" borderId="0" xfId="5" applyNumberFormat="1"/>
    <xf numFmtId="0" fontId="101" fillId="9" borderId="0" xfId="5" applyFont="1" applyFill="1" applyAlignment="1">
      <alignment vertical="center"/>
    </xf>
    <xf numFmtId="0" fontId="97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101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91" fillId="0" borderId="18" xfId="8" applyNumberFormat="1" applyFont="1" applyBorder="1" applyAlignment="1">
      <alignment horizontal="right" vertical="center"/>
    </xf>
    <xf numFmtId="1" fontId="91" fillId="0" borderId="23" xfId="8" applyNumberFormat="1" applyFont="1" applyBorder="1" applyAlignment="1">
      <alignment horizontal="right" vertical="center"/>
    </xf>
    <xf numFmtId="1" fontId="93" fillId="0" borderId="17" xfId="8" applyNumberFormat="1" applyFont="1" applyBorder="1" applyAlignment="1">
      <alignment horizontal="right" vertical="center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42" fillId="0" borderId="0" xfId="0" applyFont="1" applyFill="1" applyAlignment="1" applyProtection="1">
      <alignment horizontal="left" vertical="center" wrapText="1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11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5" fillId="0" borderId="29" xfId="0" applyFont="1" applyBorder="1" applyAlignment="1" applyProtection="1">
      <alignment horizontal="left" vertical="center" wrapText="1"/>
      <protection hidden="1"/>
    </xf>
    <xf numFmtId="0" fontId="89" fillId="0" borderId="47" xfId="0" applyFont="1" applyBorder="1" applyAlignment="1" applyProtection="1">
      <alignment horizontal="left" vertical="center" wrapText="1"/>
      <protection hidden="1"/>
    </xf>
    <xf numFmtId="0" fontId="89" fillId="0" borderId="48" xfId="0" applyFont="1" applyBorder="1" applyAlignment="1" applyProtection="1">
      <alignment horizontal="left" vertical="center" wrapText="1"/>
      <protection hidden="1"/>
    </xf>
    <xf numFmtId="0" fontId="89" fillId="0" borderId="49" xfId="0" applyFont="1" applyBorder="1" applyAlignment="1" applyProtection="1">
      <alignment horizontal="left" vertical="center" wrapText="1"/>
      <protection hidden="1"/>
    </xf>
    <xf numFmtId="0" fontId="89" fillId="0" borderId="50" xfId="0" applyFont="1" applyBorder="1" applyAlignment="1" applyProtection="1">
      <alignment horizontal="left" vertical="center" wrapText="1"/>
      <protection hidden="1"/>
    </xf>
    <xf numFmtId="0" fontId="89" fillId="0" borderId="51" xfId="0" applyFont="1" applyBorder="1" applyAlignment="1" applyProtection="1">
      <alignment horizontal="left" vertical="center" wrapText="1"/>
      <protection hidden="1"/>
    </xf>
    <xf numFmtId="0" fontId="89" fillId="0" borderId="52" xfId="0" applyFont="1" applyBorder="1" applyAlignment="1" applyProtection="1">
      <alignment horizontal="left" vertical="center" wrapText="1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15" fillId="9" borderId="0" xfId="0" applyFont="1" applyFill="1" applyBorder="1" applyAlignment="1" applyProtection="1">
      <alignment horizontal="left" vertical="center"/>
      <protection hidden="1"/>
    </xf>
    <xf numFmtId="0" fontId="65" fillId="2" borderId="0" xfId="0" applyFont="1" applyFill="1" applyAlignment="1" applyProtection="1">
      <alignment horizontal="justify" vertical="center" wrapText="1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7" fillId="0" borderId="17" xfId="0" applyFont="1" applyFill="1" applyBorder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77" fillId="0" borderId="0" xfId="0" applyFont="1" applyFill="1" applyAlignment="1" applyProtection="1">
      <alignment horizontal="justify" vertical="center" wrapText="1"/>
      <protection hidden="1"/>
    </xf>
    <xf numFmtId="0" fontId="66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55" fillId="0" borderId="29" xfId="0" applyFont="1" applyBorder="1" applyAlignment="1" applyProtection="1">
      <alignment horizontal="left" vertical="center" wrapText="1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0" xfId="0" applyFont="1" applyFill="1" applyAlignment="1" applyProtection="1">
      <alignment horizontal="left" vertical="center" wrapText="1" indent="1"/>
      <protection hidden="1"/>
    </xf>
    <xf numFmtId="0" fontId="5" fillId="0" borderId="31" xfId="0" applyFont="1" applyBorder="1" applyAlignment="1" applyProtection="1">
      <alignment horizontal="left" vertical="center" wrapText="1"/>
      <protection hidden="1"/>
    </xf>
    <xf numFmtId="0" fontId="7" fillId="0" borderId="29" xfId="0" applyFont="1" applyFill="1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0" fontId="0" fillId="0" borderId="29" xfId="0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42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Fill="1" applyAlignment="1" applyProtection="1">
      <alignment horizontal="left" vertical="center" wrapText="1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77" fillId="0" borderId="0" xfId="0" applyFont="1" applyFill="1" applyAlignment="1" applyProtection="1">
      <alignment horizontal="left" vertical="center" wrapText="1"/>
      <protection hidden="1"/>
    </xf>
    <xf numFmtId="0" fontId="35" fillId="0" borderId="0" xfId="0" applyFont="1" applyFill="1" applyAlignment="1" applyProtection="1">
      <alignment horizontal="righ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2" xfId="0" applyNumberFormat="1" applyFont="1" applyFill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3" xfId="0" applyNumberFormat="1" applyFont="1" applyFill="1" applyBorder="1" applyAlignment="1" applyProtection="1">
      <alignment horizontal="center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65" fillId="2" borderId="0" xfId="0" applyFont="1" applyFill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63" fillId="0" borderId="0" xfId="0" applyFont="1" applyAlignment="1" applyProtection="1">
      <alignment horizontal="left" vertical="center" wrapText="1"/>
      <protection hidden="1"/>
    </xf>
    <xf numFmtId="0" fontId="66" fillId="0" borderId="16" xfId="0" applyFont="1" applyFill="1" applyBorder="1" applyAlignment="1" applyProtection="1">
      <alignment horizontal="left" vertical="center" indent="2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2" xfId="0" applyNumberFormat="1" applyFont="1" applyFill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left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3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Fill="1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15" xfId="0" applyNumberFormat="1" applyFont="1" applyFill="1" applyBorder="1" applyAlignment="1" applyProtection="1">
      <alignment horizontal="center" vertical="center"/>
      <protection locked="0"/>
    </xf>
    <xf numFmtId="1" fontId="5" fillId="0" borderId="35" xfId="0" applyNumberFormat="1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102" fillId="2" borderId="1" xfId="1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1" fontId="5" fillId="0" borderId="34" xfId="0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13" xfId="0" applyNumberFormat="1" applyFont="1" applyFill="1" applyBorder="1" applyAlignment="1" applyProtection="1">
      <alignment horizontal="center" vertical="center"/>
      <protection locked="0"/>
    </xf>
    <xf numFmtId="1" fontId="5" fillId="0" borderId="36" xfId="0" applyNumberFormat="1" applyFont="1" applyFill="1" applyBorder="1" applyAlignment="1" applyProtection="1">
      <alignment horizontal="center" vertical="center"/>
      <protection locked="0"/>
    </xf>
    <xf numFmtId="1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7" fillId="0" borderId="8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8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12" fillId="0" borderId="8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0" fontId="72" fillId="3" borderId="16" xfId="0" applyFont="1" applyFill="1" applyBorder="1" applyAlignment="1" applyProtection="1">
      <alignment horizontal="center" vertical="center" wrapText="1"/>
      <protection hidden="1"/>
    </xf>
    <xf numFmtId="0" fontId="72" fillId="3" borderId="17" xfId="0" applyFont="1" applyFill="1" applyBorder="1" applyAlignment="1" applyProtection="1">
      <alignment horizontal="center" vertical="center" wrapText="1"/>
      <protection hidden="1"/>
    </xf>
    <xf numFmtId="0" fontId="65" fillId="2" borderId="0" xfId="0" applyFont="1" applyFill="1" applyBorder="1" applyAlignment="1" applyProtection="1">
      <alignment horizontal="left" vertical="center" wrapText="1"/>
      <protection hidden="1"/>
    </xf>
    <xf numFmtId="0" fontId="42" fillId="2" borderId="0" xfId="0" applyFont="1" applyFill="1" applyAlignment="1" applyProtection="1">
      <alignment horizontal="left" vertical="center" wrapText="1"/>
      <protection hidden="1"/>
    </xf>
    <xf numFmtId="0" fontId="5" fillId="0" borderId="39" xfId="0" applyFont="1" applyBorder="1" applyAlignment="1" applyProtection="1">
      <alignment horizontal="left" vertical="center" wrapText="1"/>
      <protection hidden="1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38" xfId="0" applyNumberFormat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39" xfId="0" applyNumberFormat="1" applyFont="1" applyBorder="1" applyAlignment="1" applyProtection="1">
      <alignment horizontal="center" vertical="center"/>
      <protection locked="0"/>
    </xf>
    <xf numFmtId="164" fontId="5" fillId="0" borderId="26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righ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66" fillId="10" borderId="0" xfId="0" applyFont="1" applyFill="1" applyAlignment="1" applyProtection="1">
      <alignment horizontal="left" vertical="center" wrapText="1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46" fillId="10" borderId="8" xfId="0" applyFont="1" applyFill="1" applyBorder="1" applyAlignment="1" applyProtection="1">
      <alignment horizontal="left" vertical="center"/>
      <protection locked="0"/>
    </xf>
    <xf numFmtId="0" fontId="46" fillId="10" borderId="40" xfId="0" applyFont="1" applyFill="1" applyBorder="1" applyAlignment="1" applyProtection="1">
      <alignment horizontal="left" vertical="center"/>
      <protection locked="0"/>
    </xf>
    <xf numFmtId="0" fontId="46" fillId="10" borderId="0" xfId="0" applyFont="1" applyFill="1" applyBorder="1" applyAlignment="1" applyProtection="1">
      <alignment horizontal="right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65" fillId="2" borderId="0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42" fillId="0" borderId="0" xfId="0" applyFont="1" applyFill="1" applyAlignment="1" applyProtection="1">
      <alignment horizontal="justify" vertical="top" wrapText="1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14" fillId="10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horizontal="left" vertical="top" wrapText="1" inden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5" fillId="0" borderId="29" xfId="0" applyFont="1" applyFill="1" applyBorder="1" applyAlignment="1" applyProtection="1">
      <alignment horizontal="left" vertical="center" wrapText="1"/>
      <protection hidden="1"/>
    </xf>
    <xf numFmtId="0" fontId="34" fillId="0" borderId="29" xfId="0" applyFont="1" applyFill="1" applyBorder="1" applyAlignment="1" applyProtection="1">
      <alignment horizontal="left" vertical="center" wrapText="1"/>
      <protection hidden="1"/>
    </xf>
    <xf numFmtId="0" fontId="50" fillId="0" borderId="0" xfId="0" applyFont="1" applyFill="1" applyAlignment="1" applyProtection="1">
      <alignment horizontal="left" vertical="top"/>
      <protection hidden="1"/>
    </xf>
    <xf numFmtId="0" fontId="81" fillId="17" borderId="0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44" fillId="0" borderId="0" xfId="0" applyFont="1" applyFill="1" applyAlignment="1" applyProtection="1">
      <alignment horizontal="left" vertical="center" wrapText="1"/>
      <protection hidden="1"/>
    </xf>
    <xf numFmtId="0" fontId="103" fillId="0" borderId="29" xfId="0" applyFont="1" applyFill="1" applyBorder="1" applyAlignment="1" applyProtection="1">
      <alignment horizontal="left" vertical="center" wrapText="1"/>
      <protection hidden="1"/>
    </xf>
    <xf numFmtId="0" fontId="103" fillId="0" borderId="29" xfId="0" applyFont="1" applyBorder="1" applyAlignment="1" applyProtection="1">
      <alignment horizontal="left" vertical="center" wrapText="1"/>
      <protection hidden="1"/>
    </xf>
    <xf numFmtId="0" fontId="103" fillId="0" borderId="31" xfId="0" applyFont="1" applyBorder="1" applyAlignment="1" applyProtection="1">
      <alignment horizontal="left" vertical="center" wrapText="1"/>
      <protection hidden="1"/>
    </xf>
    <xf numFmtId="0" fontId="91" fillId="0" borderId="0" xfId="5" applyFont="1" applyAlignment="1">
      <alignment horizontal="left" vertical="center"/>
    </xf>
    <xf numFmtId="0" fontId="91" fillId="0" borderId="0" xfId="5" applyFont="1" applyAlignment="1">
      <alignment horizontal="justify" vertical="center" wrapText="1"/>
    </xf>
    <xf numFmtId="0" fontId="94" fillId="18" borderId="17" xfId="5" applyFont="1" applyFill="1" applyBorder="1" applyAlignment="1">
      <alignment horizontal="left" vertical="center"/>
    </xf>
    <xf numFmtId="0" fontId="94" fillId="18" borderId="27" xfId="5" applyFont="1" applyFill="1" applyBorder="1" applyAlignment="1">
      <alignment horizontal="left" vertical="center"/>
    </xf>
    <xf numFmtId="0" fontId="91" fillId="0" borderId="17" xfId="5" applyFont="1" applyBorder="1" applyAlignment="1">
      <alignment horizontal="left" vertical="center"/>
    </xf>
    <xf numFmtId="0" fontId="91" fillId="0" borderId="27" xfId="5" applyFont="1" applyBorder="1" applyAlignment="1">
      <alignment horizontal="left" vertical="center"/>
    </xf>
    <xf numFmtId="0" fontId="96" fillId="19" borderId="17" xfId="5" applyFont="1" applyFill="1" applyBorder="1" applyAlignment="1">
      <alignment horizontal="left" vertical="center"/>
    </xf>
    <xf numFmtId="0" fontId="96" fillId="19" borderId="27" xfId="5" applyFont="1" applyFill="1" applyBorder="1" applyAlignment="1">
      <alignment horizontal="left" vertical="center"/>
    </xf>
    <xf numFmtId="0" fontId="91" fillId="0" borderId="5" xfId="5" applyFont="1" applyBorder="1" applyAlignment="1">
      <alignment horizontal="left" vertical="center"/>
    </xf>
    <xf numFmtId="0" fontId="91" fillId="0" borderId="17" xfId="5" applyFont="1" applyBorder="1" applyAlignment="1">
      <alignment horizontal="center" vertical="center"/>
    </xf>
    <xf numFmtId="0" fontId="91" fillId="0" borderId="27" xfId="5" applyFont="1" applyBorder="1" applyAlignment="1">
      <alignment horizontal="center" vertical="center"/>
    </xf>
    <xf numFmtId="0" fontId="91" fillId="0" borderId="28" xfId="5" applyFont="1" applyBorder="1" applyAlignment="1">
      <alignment horizontal="center" vertical="center"/>
    </xf>
    <xf numFmtId="0" fontId="11" fillId="0" borderId="0" xfId="5" applyAlignment="1">
      <alignment horizontal="center" vertical="center"/>
    </xf>
    <xf numFmtId="0" fontId="92" fillId="0" borderId="54" xfId="5" applyFont="1" applyBorder="1" applyAlignment="1">
      <alignment horizontal="right" vertical="center" wrapText="1"/>
    </xf>
    <xf numFmtId="0" fontId="92" fillId="0" borderId="55" xfId="5" applyFont="1" applyBorder="1" applyAlignment="1">
      <alignment horizontal="right" vertical="center" wrapText="1"/>
    </xf>
    <xf numFmtId="0" fontId="92" fillId="0" borderId="55" xfId="5" applyFont="1" applyBorder="1" applyAlignment="1">
      <alignment horizontal="left" vertical="center" wrapText="1"/>
    </xf>
    <xf numFmtId="0" fontId="92" fillId="0" borderId="56" xfId="5" applyFont="1" applyBorder="1" applyAlignment="1">
      <alignment horizontal="left" vertical="center" wrapText="1"/>
    </xf>
    <xf numFmtId="0" fontId="21" fillId="14" borderId="25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2">
    <cellStyle name="Collegamento ipertestuale" xfId="11" builtinId="8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17"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 tint="-0.14996795556505021"/>
      </font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 tint="-0.14996795556505021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 tint="-0.14996795556505021"/>
      </font>
    </dxf>
  </dxfs>
  <tableStyles count="0" defaultTableStyle="TableStyleMedium9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9" lockText="1" noThreeD="1"/>
</file>

<file path=xl/ctrlProps/ctrlProp10.xml><?xml version="1.0" encoding="utf-8"?>
<formControlPr xmlns="http://schemas.microsoft.com/office/spreadsheetml/2009/9/main" objectType="CheckBox" fmlaLink="$K$250" lockText="1" noThreeD="1"/>
</file>

<file path=xl/ctrlProps/ctrlProp11.xml><?xml version="1.0" encoding="utf-8"?>
<formControlPr xmlns="http://schemas.microsoft.com/office/spreadsheetml/2009/9/main" objectType="CheckBox" fmlaLink="$G$138" noThreeD="1"/>
</file>

<file path=xl/ctrlProps/ctrlProp12.xml><?xml version="1.0" encoding="utf-8"?>
<formControlPr xmlns="http://schemas.microsoft.com/office/spreadsheetml/2009/9/main" objectType="CheckBox" fmlaLink="$G$139" noThreeD="1"/>
</file>

<file path=xl/ctrlProps/ctrlProp13.xml><?xml version="1.0" encoding="utf-8"?>
<formControlPr xmlns="http://schemas.microsoft.com/office/spreadsheetml/2009/9/main" objectType="CheckBox" fmlaLink="$G$140" noThreeD="1"/>
</file>

<file path=xl/ctrlProps/ctrlProp14.xml><?xml version="1.0" encoding="utf-8"?>
<formControlPr xmlns="http://schemas.microsoft.com/office/spreadsheetml/2009/9/main" objectType="CheckBox" fmlaLink="$I$85" lockText="1" noThreeD="1"/>
</file>

<file path=xl/ctrlProps/ctrlProp15.xml><?xml version="1.0" encoding="utf-8"?>
<formControlPr xmlns="http://schemas.microsoft.com/office/spreadsheetml/2009/9/main" objectType="CheckBox" fmlaLink="$K$85" lockText="1" noThreeD="1"/>
</file>

<file path=xl/ctrlProps/ctrlProp16.xml><?xml version="1.0" encoding="utf-8"?>
<formControlPr xmlns="http://schemas.microsoft.com/office/spreadsheetml/2009/9/main" objectType="CheckBox" fmlaLink="$K$251" lockText="1" noThreeD="1"/>
</file>

<file path=xl/ctrlProps/ctrlProp17.xml><?xml version="1.0" encoding="utf-8"?>
<formControlPr xmlns="http://schemas.microsoft.com/office/spreadsheetml/2009/9/main" objectType="CheckBox" fmlaLink="$K$252" lockText="1" noThreeD="1"/>
</file>

<file path=xl/ctrlProps/ctrlProp18.xml><?xml version="1.0" encoding="utf-8"?>
<formControlPr xmlns="http://schemas.microsoft.com/office/spreadsheetml/2009/9/main" objectType="CheckBox" fmlaLink="$K$253" lockText="1" noThreeD="1"/>
</file>

<file path=xl/ctrlProps/ctrlProp19.xml><?xml version="1.0" encoding="utf-8"?>
<formControlPr xmlns="http://schemas.microsoft.com/office/spreadsheetml/2009/9/main" objectType="CheckBox" fmlaLink="$K$254" lockText="1" noThreeD="1"/>
</file>

<file path=xl/ctrlProps/ctrlProp2.xml><?xml version="1.0" encoding="utf-8"?>
<formControlPr xmlns="http://schemas.microsoft.com/office/spreadsheetml/2009/9/main" objectType="CheckBox" fmlaLink="$K$239" lockText="1" noThreeD="1"/>
</file>

<file path=xl/ctrlProps/ctrlProp20.xml><?xml version="1.0" encoding="utf-8"?>
<formControlPr xmlns="http://schemas.microsoft.com/office/spreadsheetml/2009/9/main" objectType="CheckBox" fmlaLink="$K$255" lockText="1" noThreeD="1"/>
</file>

<file path=xl/ctrlProps/ctrlProp21.xml><?xml version="1.0" encoding="utf-8"?>
<formControlPr xmlns="http://schemas.microsoft.com/office/spreadsheetml/2009/9/main" objectType="CheckBox" fmlaLink="$K$245" lockText="1" noThreeD="1"/>
</file>

<file path=xl/ctrlProps/ctrlProp22.xml><?xml version="1.0" encoding="utf-8"?>
<formControlPr xmlns="http://schemas.microsoft.com/office/spreadsheetml/2009/9/main" objectType="CheckBox" fmlaLink="$K$246" lockText="1" noThreeD="1"/>
</file>

<file path=xl/ctrlProps/ctrlProp23.xml><?xml version="1.0" encoding="utf-8"?>
<formControlPr xmlns="http://schemas.microsoft.com/office/spreadsheetml/2009/9/main" objectType="CheckBox" fmlaLink="$I$23" lockText="1" noThreeD="1"/>
</file>

<file path=xl/ctrlProps/ctrlProp24.xml><?xml version="1.0" encoding="utf-8"?>
<formControlPr xmlns="http://schemas.microsoft.com/office/spreadsheetml/2009/9/main" objectType="CheckBox" fmlaLink="$K$23" lockText="1" noThreeD="1"/>
</file>

<file path=xl/ctrlProps/ctrlProp25.xml><?xml version="1.0" encoding="utf-8"?>
<formControlPr xmlns="http://schemas.microsoft.com/office/spreadsheetml/2009/9/main" objectType="CheckBox" fmlaLink="$E$27" lockText="1" noThreeD="1"/>
</file>

<file path=xl/ctrlProps/ctrlProp26.xml><?xml version="1.0" encoding="utf-8"?>
<formControlPr xmlns="http://schemas.microsoft.com/office/spreadsheetml/2009/9/main" objectType="CheckBox" fmlaLink="$E$29" lockText="1" noThreeD="1"/>
</file>

<file path=xl/ctrlProps/ctrlProp27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28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29.xml><?xml version="1.0" encoding="utf-8"?>
<formControlPr xmlns="http://schemas.microsoft.com/office/spreadsheetml/2009/9/main" objectType="Drop" dropStyle="combo" dx="20" fmlaLink="$J$19" fmlaRange="ccnl!$D$2:$D$82" noThreeD="1" sel="1" val="0"/>
</file>

<file path=xl/ctrlProps/ctrlProp3.xml><?xml version="1.0" encoding="utf-8"?>
<formControlPr xmlns="http://schemas.microsoft.com/office/spreadsheetml/2009/9/main" objectType="CheckBox" fmlaLink="$K$244" lockText="1" noThreeD="1"/>
</file>

<file path=xl/ctrlProps/ctrlProp30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31.xml><?xml version="1.0" encoding="utf-8"?>
<formControlPr xmlns="http://schemas.microsoft.com/office/spreadsheetml/2009/9/main" objectType="CheckBox" fmlaLink="$D$72" lockText="1" noThreeD="1"/>
</file>

<file path=xl/ctrlProps/ctrlProp32.xml><?xml version="1.0" encoding="utf-8"?>
<formControlPr xmlns="http://schemas.microsoft.com/office/spreadsheetml/2009/9/main" objectType="CheckBox" fmlaLink="$B$72" lockText="1" noThreeD="1"/>
</file>

<file path=xl/ctrlProps/ctrlProp33.xml><?xml version="1.0" encoding="utf-8"?>
<formControlPr xmlns="http://schemas.microsoft.com/office/spreadsheetml/2009/9/main" objectType="CheckBox" fmlaLink="$D$75" lockText="1" noThreeD="1"/>
</file>

<file path=xl/ctrlProps/ctrlProp34.xml><?xml version="1.0" encoding="utf-8"?>
<formControlPr xmlns="http://schemas.microsoft.com/office/spreadsheetml/2009/9/main" objectType="CheckBox" fmlaLink="$B$75" lockText="1" noThreeD="1"/>
</file>

<file path=xl/ctrlProps/ctrlProp35.xml><?xml version="1.0" encoding="utf-8"?>
<formControlPr xmlns="http://schemas.microsoft.com/office/spreadsheetml/2009/9/main" objectType="CheckBox" fmlaLink="$I$135" lockText="1" noThreeD="1"/>
</file>

<file path=xl/ctrlProps/ctrlProp36.xml><?xml version="1.0" encoding="utf-8"?>
<formControlPr xmlns="http://schemas.microsoft.com/office/spreadsheetml/2009/9/main" objectType="CheckBox" fmlaLink="$K$135" lockText="1" noThreeD="1"/>
</file>

<file path=xl/ctrlProps/ctrlProp37.xml><?xml version="1.0" encoding="utf-8"?>
<formControlPr xmlns="http://schemas.microsoft.com/office/spreadsheetml/2009/9/main" objectType="CheckBox" fmlaLink="$G$145" lockText="1" noThreeD="1"/>
</file>

<file path=xl/ctrlProps/ctrlProp38.xml><?xml version="1.0" encoding="utf-8"?>
<formControlPr xmlns="http://schemas.microsoft.com/office/spreadsheetml/2009/9/main" objectType="CheckBox" fmlaLink="$G$146" lockText="1" noThreeD="1"/>
</file>

<file path=xl/ctrlProps/ctrlProp39.xml><?xml version="1.0" encoding="utf-8"?>
<formControlPr xmlns="http://schemas.microsoft.com/office/spreadsheetml/2009/9/main" objectType="CheckBox" fmlaLink="$G$147" lockText="1" noThreeD="1"/>
</file>

<file path=xl/ctrlProps/ctrlProp4.xml><?xml version="1.0" encoding="utf-8"?>
<formControlPr xmlns="http://schemas.microsoft.com/office/spreadsheetml/2009/9/main" objectType="CheckBox" fmlaLink="$K$247" lockText="1" noThreeD="1"/>
</file>

<file path=xl/ctrlProps/ctrlProp40.xml><?xml version="1.0" encoding="utf-8"?>
<formControlPr xmlns="http://schemas.microsoft.com/office/spreadsheetml/2009/9/main" objectType="CheckBox" fmlaLink="$G$151" noThreeD="1"/>
</file>

<file path=xl/ctrlProps/ctrlProp41.xml><?xml version="1.0" encoding="utf-8"?>
<formControlPr xmlns="http://schemas.microsoft.com/office/spreadsheetml/2009/9/main" objectType="CheckBox" fmlaLink="$G$152" noThreeD="1"/>
</file>

<file path=xl/ctrlProps/ctrlProp42.xml><?xml version="1.0" encoding="utf-8"?>
<formControlPr xmlns="http://schemas.microsoft.com/office/spreadsheetml/2009/9/main" objectType="CheckBox" fmlaLink="$G$153" noThreeD="1"/>
</file>

<file path=xl/ctrlProps/ctrlProp43.xml><?xml version="1.0" encoding="utf-8"?>
<formControlPr xmlns="http://schemas.microsoft.com/office/spreadsheetml/2009/9/main" objectType="CheckBox" fmlaLink="$K$161" lockText="1" noThreeD="1"/>
</file>

<file path=xl/ctrlProps/ctrlProp44.xml><?xml version="1.0" encoding="utf-8"?>
<formControlPr xmlns="http://schemas.microsoft.com/office/spreadsheetml/2009/9/main" objectType="CheckBox" fmlaLink="$K$162" lockText="1" noThreeD="1"/>
</file>

<file path=xl/ctrlProps/ctrlProp45.xml><?xml version="1.0" encoding="utf-8"?>
<formControlPr xmlns="http://schemas.microsoft.com/office/spreadsheetml/2009/9/main" objectType="CheckBox" fmlaLink="$K$163" lockText="1" noThreeD="1"/>
</file>

<file path=xl/ctrlProps/ctrlProp46.xml><?xml version="1.0" encoding="utf-8"?>
<formControlPr xmlns="http://schemas.microsoft.com/office/spreadsheetml/2009/9/main" objectType="CheckBox" fmlaLink="$K$164" lockText="1" noThreeD="1"/>
</file>

<file path=xl/ctrlProps/ctrlProp47.xml><?xml version="1.0" encoding="utf-8"?>
<formControlPr xmlns="http://schemas.microsoft.com/office/spreadsheetml/2009/9/main" objectType="CheckBox" fmlaLink="$K$165" lockText="1" noThreeD="1"/>
</file>

<file path=xl/ctrlProps/ctrlProp48.xml><?xml version="1.0" encoding="utf-8"?>
<formControlPr xmlns="http://schemas.microsoft.com/office/spreadsheetml/2009/9/main" objectType="CheckBox" fmlaLink="$K$188" lockText="1" noThreeD="1"/>
</file>

<file path=xl/ctrlProps/ctrlProp49.xml><?xml version="1.0" encoding="utf-8"?>
<formControlPr xmlns="http://schemas.microsoft.com/office/spreadsheetml/2009/9/main" objectType="CheckBox" fmlaLink="$K$195" lockText="1" noThreeD="1"/>
</file>

<file path=xl/ctrlProps/ctrlProp5.xml><?xml version="1.0" encoding="utf-8"?>
<formControlPr xmlns="http://schemas.microsoft.com/office/spreadsheetml/2009/9/main" objectType="CheckBox" fmlaLink="$K$248" lockText="1" noThreeD="1"/>
</file>

<file path=xl/ctrlProps/ctrlProp50.xml><?xml version="1.0" encoding="utf-8"?>
<formControlPr xmlns="http://schemas.microsoft.com/office/spreadsheetml/2009/9/main" objectType="CheckBox" fmlaLink="$K$196" lockText="1" noThreeD="1"/>
</file>

<file path=xl/ctrlProps/ctrlProp51.xml><?xml version="1.0" encoding="utf-8"?>
<formControlPr xmlns="http://schemas.microsoft.com/office/spreadsheetml/2009/9/main" objectType="CheckBox" fmlaLink="$K$203" lockText="1" noThreeD="1"/>
</file>

<file path=xl/ctrlProps/ctrlProp52.xml><?xml version="1.0" encoding="utf-8"?>
<formControlPr xmlns="http://schemas.microsoft.com/office/spreadsheetml/2009/9/main" objectType="CheckBox" fmlaLink="$I$208" noThreeD="1"/>
</file>

<file path=xl/ctrlProps/ctrlProp53.xml><?xml version="1.0" encoding="utf-8"?>
<formControlPr xmlns="http://schemas.microsoft.com/office/spreadsheetml/2009/9/main" objectType="CheckBox" fmlaLink="$I$209" noThreeD="1"/>
</file>

<file path=xl/ctrlProps/ctrlProp54.xml><?xml version="1.0" encoding="utf-8"?>
<formControlPr xmlns="http://schemas.microsoft.com/office/spreadsheetml/2009/9/main" objectType="CheckBox" fmlaLink="$I$210" noThreeD="1"/>
</file>

<file path=xl/ctrlProps/ctrlProp55.xml><?xml version="1.0" encoding="utf-8"?>
<formControlPr xmlns="http://schemas.microsoft.com/office/spreadsheetml/2009/9/main" objectType="CheckBox" fmlaLink="$I$213" noThreeD="1"/>
</file>

<file path=xl/ctrlProps/ctrlProp56.xml><?xml version="1.0" encoding="utf-8"?>
<formControlPr xmlns="http://schemas.microsoft.com/office/spreadsheetml/2009/9/main" objectType="CheckBox" fmlaLink="$I$214" noThreeD="1"/>
</file>

<file path=xl/ctrlProps/ctrlProp57.xml><?xml version="1.0" encoding="utf-8"?>
<formControlPr xmlns="http://schemas.microsoft.com/office/spreadsheetml/2009/9/main" objectType="CheckBox" fmlaLink="$I$215" noThreeD="1"/>
</file>

<file path=xl/ctrlProps/ctrlProp58.xml><?xml version="1.0" encoding="utf-8"?>
<formControlPr xmlns="http://schemas.microsoft.com/office/spreadsheetml/2009/9/main" objectType="CheckBox" fmlaLink="$I$218" noThreeD="1"/>
</file>

<file path=xl/ctrlProps/ctrlProp59.xml><?xml version="1.0" encoding="utf-8"?>
<formControlPr xmlns="http://schemas.microsoft.com/office/spreadsheetml/2009/9/main" objectType="CheckBox" fmlaLink="$I$219" noThreeD="1"/>
</file>

<file path=xl/ctrlProps/ctrlProp6.xml><?xml version="1.0" encoding="utf-8"?>
<formControlPr xmlns="http://schemas.microsoft.com/office/spreadsheetml/2009/9/main" objectType="CheckBox" fmlaLink="$I$80" lockText="1" noThreeD="1"/>
</file>

<file path=xl/ctrlProps/ctrlProp60.xml><?xml version="1.0" encoding="utf-8"?>
<formControlPr xmlns="http://schemas.microsoft.com/office/spreadsheetml/2009/9/main" objectType="CheckBox" fmlaLink="$I$220" noThreeD="1"/>
</file>

<file path=xl/ctrlProps/ctrlProp61.xml><?xml version="1.0" encoding="utf-8"?>
<formControlPr xmlns="http://schemas.microsoft.com/office/spreadsheetml/2009/9/main" objectType="CheckBox" fmlaLink="$I$226" noThreeD="1"/>
</file>

<file path=xl/ctrlProps/ctrlProp62.xml><?xml version="1.0" encoding="utf-8"?>
<formControlPr xmlns="http://schemas.microsoft.com/office/spreadsheetml/2009/9/main" objectType="CheckBox" fmlaLink="$I$227" noThreeD="1"/>
</file>

<file path=xl/ctrlProps/ctrlProp63.xml><?xml version="1.0" encoding="utf-8"?>
<formControlPr xmlns="http://schemas.microsoft.com/office/spreadsheetml/2009/9/main" objectType="CheckBox" fmlaLink="$I$223" noThreeD="1"/>
</file>

<file path=xl/ctrlProps/ctrlProp64.xml><?xml version="1.0" encoding="utf-8"?>
<formControlPr xmlns="http://schemas.microsoft.com/office/spreadsheetml/2009/9/main" objectType="CheckBox" fmlaLink="$I$224" noThreeD="1"/>
</file>

<file path=xl/ctrlProps/ctrlProp65.xml><?xml version="1.0" encoding="utf-8"?>
<formControlPr xmlns="http://schemas.microsoft.com/office/spreadsheetml/2009/9/main" objectType="CheckBox" fmlaLink="$I$225" noThreeD="1"/>
</file>

<file path=xl/ctrlProps/ctrlProp66.xml><?xml version="1.0" encoding="utf-8"?>
<formControlPr xmlns="http://schemas.microsoft.com/office/spreadsheetml/2009/9/main" objectType="CheckBox" fmlaLink="$I$230" noThreeD="1"/>
</file>

<file path=xl/ctrlProps/ctrlProp67.xml><?xml version="1.0" encoding="utf-8"?>
<formControlPr xmlns="http://schemas.microsoft.com/office/spreadsheetml/2009/9/main" objectType="CheckBox" fmlaLink="$I$232" noThreeD="1"/>
</file>

<file path=xl/ctrlProps/ctrlProp68.xml><?xml version="1.0" encoding="utf-8"?>
<formControlPr xmlns="http://schemas.microsoft.com/office/spreadsheetml/2009/9/main" objectType="CheckBox" fmlaLink="$I$233" noThreeD="1"/>
</file>

<file path=xl/ctrlProps/ctrlProp69.xml><?xml version="1.0" encoding="utf-8"?>
<formControlPr xmlns="http://schemas.microsoft.com/office/spreadsheetml/2009/9/main" objectType="CheckBox" fmlaLink="$K$166" lockText="1" noThreeD="1"/>
</file>

<file path=xl/ctrlProps/ctrlProp7.xml><?xml version="1.0" encoding="utf-8"?>
<formControlPr xmlns="http://schemas.microsoft.com/office/spreadsheetml/2009/9/main" objectType="CheckBox" fmlaLink="$I$78" lockText="1" noThreeD="1"/>
</file>

<file path=xl/ctrlProps/ctrlProp70.xml><?xml version="1.0" encoding="utf-8"?>
<formControlPr xmlns="http://schemas.microsoft.com/office/spreadsheetml/2009/9/main" objectType="CheckBox" fmlaLink="$K$189" lockText="1" noThreeD="1"/>
</file>

<file path=xl/ctrlProps/ctrlProp71.xml><?xml version="1.0" encoding="utf-8"?>
<formControlPr xmlns="http://schemas.microsoft.com/office/spreadsheetml/2009/9/main" objectType="CheckBox" fmlaLink="$K$190" lockText="1" noThreeD="1"/>
</file>

<file path=xl/ctrlProps/ctrlProp72.xml><?xml version="1.0" encoding="utf-8"?>
<formControlPr xmlns="http://schemas.microsoft.com/office/spreadsheetml/2009/9/main" objectType="CheckBox" fmlaLink="$K$192" lockText="1" noThreeD="1"/>
</file>

<file path=xl/ctrlProps/ctrlProp73.xml><?xml version="1.0" encoding="utf-8"?>
<formControlPr xmlns="http://schemas.microsoft.com/office/spreadsheetml/2009/9/main" objectType="CheckBox" fmlaLink="$K$193" lockText="1" noThreeD="1"/>
</file>

<file path=xl/ctrlProps/ctrlProp74.xml><?xml version="1.0" encoding="utf-8"?>
<formControlPr xmlns="http://schemas.microsoft.com/office/spreadsheetml/2009/9/main" objectType="CheckBox" fmlaLink="$K$197" lockText="1" noThreeD="1"/>
</file>

<file path=xl/ctrlProps/ctrlProp75.xml><?xml version="1.0" encoding="utf-8"?>
<formControlPr xmlns="http://schemas.microsoft.com/office/spreadsheetml/2009/9/main" objectType="CheckBox" fmlaLink="$K$198" lockText="1" noThreeD="1"/>
</file>

<file path=xl/ctrlProps/ctrlProp76.xml><?xml version="1.0" encoding="utf-8"?>
<formControlPr xmlns="http://schemas.microsoft.com/office/spreadsheetml/2009/9/main" objectType="CheckBox" fmlaLink="$K$201" lockText="1" noThreeD="1"/>
</file>

<file path=xl/ctrlProps/ctrlProp77.xml><?xml version="1.0" encoding="utf-8"?>
<formControlPr xmlns="http://schemas.microsoft.com/office/spreadsheetml/2009/9/main" objectType="CheckBox" fmlaLink="$K$199" lockText="1" noThreeD="1"/>
</file>

<file path=xl/ctrlProps/ctrlProp78.xml><?xml version="1.0" encoding="utf-8"?>
<formControlPr xmlns="http://schemas.microsoft.com/office/spreadsheetml/2009/9/main" objectType="CheckBox" fmlaLink="$K$205" lockText="1" noThreeD="1"/>
</file>

<file path=xl/ctrlProps/ctrlProp79.xml><?xml version="1.0" encoding="utf-8"?>
<formControlPr xmlns="http://schemas.microsoft.com/office/spreadsheetml/2009/9/main" objectType="CheckBox" fmlaLink="$K$191" lockText="1" noThreeD="1"/>
</file>

<file path=xl/ctrlProps/ctrlProp8.xml><?xml version="1.0" encoding="utf-8"?>
<formControlPr xmlns="http://schemas.microsoft.com/office/spreadsheetml/2009/9/main" objectType="CheckBox" fmlaLink="$I$79" lockText="1" noThreeD="1"/>
</file>

<file path=xl/ctrlProps/ctrlProp80.xml><?xml version="1.0" encoding="utf-8"?>
<formControlPr xmlns="http://schemas.microsoft.com/office/spreadsheetml/2009/9/main" objectType="CheckBox" fmlaLink="$K$200" lockText="1" noThreeD="1"/>
</file>

<file path=xl/ctrlProps/ctrlProp81.xml><?xml version="1.0" encoding="utf-8"?>
<formControlPr xmlns="http://schemas.microsoft.com/office/spreadsheetml/2009/9/main" objectType="CheckBox" fmlaLink="$K$204" lockText="1" noThreeD="1"/>
</file>

<file path=xl/ctrlProps/ctrlProp82.xml><?xml version="1.0" encoding="utf-8"?>
<formControlPr xmlns="http://schemas.microsoft.com/office/spreadsheetml/2009/9/main" objectType="CheckBox" fmlaLink="$I$231" noThreeD="1"/>
</file>

<file path=xl/ctrlProps/ctrlProp83.xml><?xml version="1.0" encoding="utf-8"?>
<formControlPr xmlns="http://schemas.microsoft.com/office/spreadsheetml/2009/9/main" objectType="CheckBox" fmlaLink="$I$82" lockText="1" noThreeD="1"/>
</file>

<file path=xl/ctrlProps/ctrlProp84.xml><?xml version="1.0" encoding="utf-8"?>
<formControlPr xmlns="http://schemas.microsoft.com/office/spreadsheetml/2009/9/main" objectType="CheckBox" fmlaLink="$J$260" lockText="1" noThreeD="1"/>
</file>

<file path=xl/ctrlProps/ctrlProp85.xml><?xml version="1.0" encoding="utf-8"?>
<formControlPr xmlns="http://schemas.microsoft.com/office/spreadsheetml/2009/9/main" objectType="CheckBox" fmlaLink="$K$249" lockText="1" noThreeD="1"/>
</file>

<file path=xl/ctrlProps/ctrlProp86.xml><?xml version="1.0" encoding="utf-8"?>
<formControlPr xmlns="http://schemas.microsoft.com/office/spreadsheetml/2009/9/main" objectType="Radio" firstButton="1" fmlaLink="$N$170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fmlaLink="$I$81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fmlaLink="$N$179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373380</xdr:colOff>
      <xdr:row>2</xdr:row>
      <xdr:rowOff>182880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30480</xdr:rowOff>
        </xdr:from>
        <xdr:to>
          <xdr:col>8</xdr:col>
          <xdr:colOff>388620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22</xdr:row>
          <xdr:rowOff>38100</xdr:rowOff>
        </xdr:from>
        <xdr:to>
          <xdr:col>10</xdr:col>
          <xdr:colOff>350520</xdr:colOff>
          <xdr:row>23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0</xdr:rowOff>
        </xdr:from>
        <xdr:to>
          <xdr:col>4</xdr:col>
          <xdr:colOff>502920</xdr:colOff>
          <xdr:row>27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27</xdr:row>
          <xdr:rowOff>175260</xdr:rowOff>
        </xdr:from>
        <xdr:to>
          <xdr:col>4</xdr:col>
          <xdr:colOff>480060</xdr:colOff>
          <xdr:row>29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640080</xdr:colOff>
          <xdr:row>25</xdr:row>
          <xdr:rowOff>137160</xdr:rowOff>
        </xdr:from>
        <xdr:to>
          <xdr:col>10</xdr:col>
          <xdr:colOff>632460</xdr:colOff>
          <xdr:row>26</xdr:row>
          <xdr:rowOff>175260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137160</xdr:rowOff>
        </xdr:from>
        <xdr:to>
          <xdr:col>10</xdr:col>
          <xdr:colOff>647700</xdr:colOff>
          <xdr:row>28</xdr:row>
          <xdr:rowOff>160020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238</xdr:row>
          <xdr:rowOff>99060</xdr:rowOff>
        </xdr:from>
        <xdr:to>
          <xdr:col>8</xdr:col>
          <xdr:colOff>327660</xdr:colOff>
          <xdr:row>239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238</xdr:row>
          <xdr:rowOff>99060</xdr:rowOff>
        </xdr:from>
        <xdr:to>
          <xdr:col>10</xdr:col>
          <xdr:colOff>312420</xdr:colOff>
          <xdr:row>239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17</xdr:row>
          <xdr:rowOff>251460</xdr:rowOff>
        </xdr:from>
        <xdr:to>
          <xdr:col>10</xdr:col>
          <xdr:colOff>655320</xdr:colOff>
          <xdr:row>18</xdr:row>
          <xdr:rowOff>198120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243</xdr:row>
          <xdr:rowOff>22860</xdr:rowOff>
        </xdr:from>
        <xdr:to>
          <xdr:col>10</xdr:col>
          <xdr:colOff>297180</xdr:colOff>
          <xdr:row>243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246</xdr:row>
          <xdr:rowOff>68580</xdr:rowOff>
        </xdr:from>
        <xdr:to>
          <xdr:col>10</xdr:col>
          <xdr:colOff>297180</xdr:colOff>
          <xdr:row>246</xdr:row>
          <xdr:rowOff>251460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247</xdr:row>
          <xdr:rowOff>0</xdr:rowOff>
        </xdr:from>
        <xdr:to>
          <xdr:col>10</xdr:col>
          <xdr:colOff>289560</xdr:colOff>
          <xdr:row>247</xdr:row>
          <xdr:rowOff>236220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79</xdr:row>
          <xdr:rowOff>60960</xdr:rowOff>
        </xdr:from>
        <xdr:to>
          <xdr:col>8</xdr:col>
          <xdr:colOff>441960</xdr:colOff>
          <xdr:row>79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77</xdr:row>
          <xdr:rowOff>38100</xdr:rowOff>
        </xdr:from>
        <xdr:to>
          <xdr:col>8</xdr:col>
          <xdr:colOff>441960</xdr:colOff>
          <xdr:row>77</xdr:row>
          <xdr:rowOff>251460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78</xdr:row>
          <xdr:rowOff>106680</xdr:rowOff>
        </xdr:from>
        <xdr:to>
          <xdr:col>8</xdr:col>
          <xdr:colOff>441960</xdr:colOff>
          <xdr:row>78</xdr:row>
          <xdr:rowOff>327660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80</xdr:row>
          <xdr:rowOff>38100</xdr:rowOff>
        </xdr:from>
        <xdr:to>
          <xdr:col>8</xdr:col>
          <xdr:colOff>449580</xdr:colOff>
          <xdr:row>80</xdr:row>
          <xdr:rowOff>251460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249</xdr:row>
          <xdr:rowOff>0</xdr:rowOff>
        </xdr:from>
        <xdr:to>
          <xdr:col>10</xdr:col>
          <xdr:colOff>289560</xdr:colOff>
          <xdr:row>249</xdr:row>
          <xdr:rowOff>220980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84</xdr:row>
          <xdr:rowOff>60960</xdr:rowOff>
        </xdr:from>
        <xdr:to>
          <xdr:col>8</xdr:col>
          <xdr:colOff>480060</xdr:colOff>
          <xdr:row>84</xdr:row>
          <xdr:rowOff>274320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84</xdr:row>
          <xdr:rowOff>60960</xdr:rowOff>
        </xdr:from>
        <xdr:to>
          <xdr:col>10</xdr:col>
          <xdr:colOff>441960</xdr:colOff>
          <xdr:row>84</xdr:row>
          <xdr:rowOff>274320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134</xdr:row>
          <xdr:rowOff>60960</xdr:rowOff>
        </xdr:from>
        <xdr:to>
          <xdr:col>8</xdr:col>
          <xdr:colOff>518160</xdr:colOff>
          <xdr:row>135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134</xdr:row>
          <xdr:rowOff>30480</xdr:rowOff>
        </xdr:from>
        <xdr:to>
          <xdr:col>10</xdr:col>
          <xdr:colOff>464820</xdr:colOff>
          <xdr:row>135</xdr:row>
          <xdr:rowOff>45720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137</xdr:row>
          <xdr:rowOff>0</xdr:rowOff>
        </xdr:from>
        <xdr:to>
          <xdr:col>6</xdr:col>
          <xdr:colOff>487680</xdr:colOff>
          <xdr:row>137</xdr:row>
          <xdr:rowOff>182880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138</xdr:row>
          <xdr:rowOff>0</xdr:rowOff>
        </xdr:from>
        <xdr:to>
          <xdr:col>6</xdr:col>
          <xdr:colOff>487680</xdr:colOff>
          <xdr:row>138</xdr:row>
          <xdr:rowOff>182880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139</xdr:row>
          <xdr:rowOff>0</xdr:rowOff>
        </xdr:from>
        <xdr:to>
          <xdr:col>6</xdr:col>
          <xdr:colOff>487680</xdr:colOff>
          <xdr:row>139</xdr:row>
          <xdr:rowOff>182880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160</xdr:row>
          <xdr:rowOff>30480</xdr:rowOff>
        </xdr:from>
        <xdr:to>
          <xdr:col>10</xdr:col>
          <xdr:colOff>464820</xdr:colOff>
          <xdr:row>161</xdr:row>
          <xdr:rowOff>22860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161</xdr:row>
          <xdr:rowOff>30480</xdr:rowOff>
        </xdr:from>
        <xdr:to>
          <xdr:col>10</xdr:col>
          <xdr:colOff>464820</xdr:colOff>
          <xdr:row>162</xdr:row>
          <xdr:rowOff>22860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162</xdr:row>
          <xdr:rowOff>30480</xdr:rowOff>
        </xdr:from>
        <xdr:to>
          <xdr:col>10</xdr:col>
          <xdr:colOff>464820</xdr:colOff>
          <xdr:row>163</xdr:row>
          <xdr:rowOff>22860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163</xdr:row>
          <xdr:rowOff>30480</xdr:rowOff>
        </xdr:from>
        <xdr:to>
          <xdr:col>10</xdr:col>
          <xdr:colOff>464820</xdr:colOff>
          <xdr:row>164</xdr:row>
          <xdr:rowOff>22860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164</xdr:row>
          <xdr:rowOff>30480</xdr:rowOff>
        </xdr:from>
        <xdr:to>
          <xdr:col>10</xdr:col>
          <xdr:colOff>464820</xdr:colOff>
          <xdr:row>165</xdr:row>
          <xdr:rowOff>22860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165</xdr:row>
          <xdr:rowOff>30480</xdr:rowOff>
        </xdr:from>
        <xdr:to>
          <xdr:col>10</xdr:col>
          <xdr:colOff>464820</xdr:colOff>
          <xdr:row>166</xdr:row>
          <xdr:rowOff>22860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186</xdr:row>
          <xdr:rowOff>228600</xdr:rowOff>
        </xdr:from>
        <xdr:to>
          <xdr:col>10</xdr:col>
          <xdr:colOff>464820</xdr:colOff>
          <xdr:row>188</xdr:row>
          <xdr:rowOff>22860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250</xdr:row>
          <xdr:rowOff>60960</xdr:rowOff>
        </xdr:from>
        <xdr:to>
          <xdr:col>10</xdr:col>
          <xdr:colOff>297180</xdr:colOff>
          <xdr:row>250</xdr:row>
          <xdr:rowOff>220980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251</xdr:row>
          <xdr:rowOff>60960</xdr:rowOff>
        </xdr:from>
        <xdr:to>
          <xdr:col>10</xdr:col>
          <xdr:colOff>297180</xdr:colOff>
          <xdr:row>251</xdr:row>
          <xdr:rowOff>236220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252</xdr:row>
          <xdr:rowOff>30480</xdr:rowOff>
        </xdr:from>
        <xdr:to>
          <xdr:col>10</xdr:col>
          <xdr:colOff>289560</xdr:colOff>
          <xdr:row>252</xdr:row>
          <xdr:rowOff>266700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253</xdr:row>
          <xdr:rowOff>30480</xdr:rowOff>
        </xdr:from>
        <xdr:to>
          <xdr:col>10</xdr:col>
          <xdr:colOff>289560</xdr:colOff>
          <xdr:row>253</xdr:row>
          <xdr:rowOff>251460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254</xdr:row>
          <xdr:rowOff>7620</xdr:rowOff>
        </xdr:from>
        <xdr:to>
          <xdr:col>10</xdr:col>
          <xdr:colOff>289560</xdr:colOff>
          <xdr:row>254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244</xdr:row>
          <xdr:rowOff>60960</xdr:rowOff>
        </xdr:from>
        <xdr:to>
          <xdr:col>10</xdr:col>
          <xdr:colOff>297180</xdr:colOff>
          <xdr:row>244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245</xdr:row>
          <xdr:rowOff>45720</xdr:rowOff>
        </xdr:from>
        <xdr:to>
          <xdr:col>10</xdr:col>
          <xdr:colOff>289560</xdr:colOff>
          <xdr:row>245</xdr:row>
          <xdr:rowOff>220980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19</xdr:row>
          <xdr:rowOff>236220</xdr:rowOff>
        </xdr:from>
        <xdr:to>
          <xdr:col>10</xdr:col>
          <xdr:colOff>312420</xdr:colOff>
          <xdr:row>20</xdr:row>
          <xdr:rowOff>213360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71</xdr:row>
          <xdr:rowOff>106680</xdr:rowOff>
        </xdr:from>
        <xdr:to>
          <xdr:col>3</xdr:col>
          <xdr:colOff>441960</xdr:colOff>
          <xdr:row>72</xdr:row>
          <xdr:rowOff>30480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71</xdr:row>
          <xdr:rowOff>83820</xdr:rowOff>
        </xdr:from>
        <xdr:to>
          <xdr:col>1</xdr:col>
          <xdr:colOff>525780</xdr:colOff>
          <xdr:row>72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74</xdr:row>
          <xdr:rowOff>137160</xdr:rowOff>
        </xdr:from>
        <xdr:to>
          <xdr:col>3</xdr:col>
          <xdr:colOff>426720</xdr:colOff>
          <xdr:row>75</xdr:row>
          <xdr:rowOff>7620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</xdr:colOff>
          <xdr:row>74</xdr:row>
          <xdr:rowOff>137160</xdr:rowOff>
        </xdr:from>
        <xdr:to>
          <xdr:col>1</xdr:col>
          <xdr:colOff>525780</xdr:colOff>
          <xdr:row>75</xdr:row>
          <xdr:rowOff>22860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144</xdr:row>
          <xdr:rowOff>22860</xdr:rowOff>
        </xdr:from>
        <xdr:to>
          <xdr:col>6</xdr:col>
          <xdr:colOff>518160</xdr:colOff>
          <xdr:row>145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144</xdr:row>
          <xdr:rowOff>198120</xdr:rowOff>
        </xdr:from>
        <xdr:to>
          <xdr:col>6</xdr:col>
          <xdr:colOff>518160</xdr:colOff>
          <xdr:row>146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145</xdr:row>
          <xdr:rowOff>198120</xdr:rowOff>
        </xdr:from>
        <xdr:to>
          <xdr:col>6</xdr:col>
          <xdr:colOff>518160</xdr:colOff>
          <xdr:row>147</xdr:row>
          <xdr:rowOff>38100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150</xdr:row>
          <xdr:rowOff>0</xdr:rowOff>
        </xdr:from>
        <xdr:to>
          <xdr:col>6</xdr:col>
          <xdr:colOff>388620</xdr:colOff>
          <xdr:row>150</xdr:row>
          <xdr:rowOff>182880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151</xdr:row>
          <xdr:rowOff>0</xdr:rowOff>
        </xdr:from>
        <xdr:to>
          <xdr:col>6</xdr:col>
          <xdr:colOff>388620</xdr:colOff>
          <xdr:row>151</xdr:row>
          <xdr:rowOff>182880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152</xdr:row>
          <xdr:rowOff>0</xdr:rowOff>
        </xdr:from>
        <xdr:to>
          <xdr:col>6</xdr:col>
          <xdr:colOff>388620</xdr:colOff>
          <xdr:row>152</xdr:row>
          <xdr:rowOff>182880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187</xdr:row>
          <xdr:rowOff>251460</xdr:rowOff>
        </xdr:from>
        <xdr:to>
          <xdr:col>10</xdr:col>
          <xdr:colOff>464820</xdr:colOff>
          <xdr:row>189</xdr:row>
          <xdr:rowOff>38100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188</xdr:row>
          <xdr:rowOff>220980</xdr:rowOff>
        </xdr:from>
        <xdr:to>
          <xdr:col>10</xdr:col>
          <xdr:colOff>464820</xdr:colOff>
          <xdr:row>190</xdr:row>
          <xdr:rowOff>22860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190</xdr:row>
          <xdr:rowOff>228600</xdr:rowOff>
        </xdr:from>
        <xdr:to>
          <xdr:col>10</xdr:col>
          <xdr:colOff>464820</xdr:colOff>
          <xdr:row>192</xdr:row>
          <xdr:rowOff>30480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193</xdr:row>
          <xdr:rowOff>228600</xdr:rowOff>
        </xdr:from>
        <xdr:to>
          <xdr:col>10</xdr:col>
          <xdr:colOff>464820</xdr:colOff>
          <xdr:row>195</xdr:row>
          <xdr:rowOff>22860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194</xdr:row>
          <xdr:rowOff>251460</xdr:rowOff>
        </xdr:from>
        <xdr:to>
          <xdr:col>10</xdr:col>
          <xdr:colOff>464820</xdr:colOff>
          <xdr:row>196</xdr:row>
          <xdr:rowOff>38100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195</xdr:row>
          <xdr:rowOff>220980</xdr:rowOff>
        </xdr:from>
        <xdr:to>
          <xdr:col>10</xdr:col>
          <xdr:colOff>464820</xdr:colOff>
          <xdr:row>197</xdr:row>
          <xdr:rowOff>22860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196</xdr:row>
          <xdr:rowOff>220980</xdr:rowOff>
        </xdr:from>
        <xdr:to>
          <xdr:col>10</xdr:col>
          <xdr:colOff>464820</xdr:colOff>
          <xdr:row>198</xdr:row>
          <xdr:rowOff>22860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199</xdr:row>
          <xdr:rowOff>236220</xdr:rowOff>
        </xdr:from>
        <xdr:to>
          <xdr:col>10</xdr:col>
          <xdr:colOff>464820</xdr:colOff>
          <xdr:row>201</xdr:row>
          <xdr:rowOff>38100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201</xdr:row>
          <xdr:rowOff>228600</xdr:rowOff>
        </xdr:from>
        <xdr:to>
          <xdr:col>10</xdr:col>
          <xdr:colOff>464820</xdr:colOff>
          <xdr:row>203</xdr:row>
          <xdr:rowOff>22860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203</xdr:row>
          <xdr:rowOff>236220</xdr:rowOff>
        </xdr:from>
        <xdr:to>
          <xdr:col>10</xdr:col>
          <xdr:colOff>480060</xdr:colOff>
          <xdr:row>205</xdr:row>
          <xdr:rowOff>30480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207</xdr:row>
          <xdr:rowOff>0</xdr:rowOff>
        </xdr:from>
        <xdr:to>
          <xdr:col>8</xdr:col>
          <xdr:colOff>373380</xdr:colOff>
          <xdr:row>207</xdr:row>
          <xdr:rowOff>182880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208</xdr:row>
          <xdr:rowOff>0</xdr:rowOff>
        </xdr:from>
        <xdr:to>
          <xdr:col>8</xdr:col>
          <xdr:colOff>373380</xdr:colOff>
          <xdr:row>208</xdr:row>
          <xdr:rowOff>182880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209</xdr:row>
          <xdr:rowOff>0</xdr:rowOff>
        </xdr:from>
        <xdr:to>
          <xdr:col>8</xdr:col>
          <xdr:colOff>373380</xdr:colOff>
          <xdr:row>209</xdr:row>
          <xdr:rowOff>182880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212</xdr:row>
          <xdr:rowOff>0</xdr:rowOff>
        </xdr:from>
        <xdr:to>
          <xdr:col>8</xdr:col>
          <xdr:colOff>373380</xdr:colOff>
          <xdr:row>212</xdr:row>
          <xdr:rowOff>182880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213</xdr:row>
          <xdr:rowOff>0</xdr:rowOff>
        </xdr:from>
        <xdr:to>
          <xdr:col>8</xdr:col>
          <xdr:colOff>373380</xdr:colOff>
          <xdr:row>213</xdr:row>
          <xdr:rowOff>182880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214</xdr:row>
          <xdr:rowOff>0</xdr:rowOff>
        </xdr:from>
        <xdr:to>
          <xdr:col>8</xdr:col>
          <xdr:colOff>373380</xdr:colOff>
          <xdr:row>214</xdr:row>
          <xdr:rowOff>182880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217</xdr:row>
          <xdr:rowOff>0</xdr:rowOff>
        </xdr:from>
        <xdr:to>
          <xdr:col>8</xdr:col>
          <xdr:colOff>373380</xdr:colOff>
          <xdr:row>217</xdr:row>
          <xdr:rowOff>182880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218</xdr:row>
          <xdr:rowOff>0</xdr:rowOff>
        </xdr:from>
        <xdr:to>
          <xdr:col>8</xdr:col>
          <xdr:colOff>373380</xdr:colOff>
          <xdr:row>218</xdr:row>
          <xdr:rowOff>182880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219</xdr:row>
          <xdr:rowOff>0</xdr:rowOff>
        </xdr:from>
        <xdr:to>
          <xdr:col>8</xdr:col>
          <xdr:colOff>373380</xdr:colOff>
          <xdr:row>219</xdr:row>
          <xdr:rowOff>182880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222</xdr:row>
          <xdr:rowOff>0</xdr:rowOff>
        </xdr:from>
        <xdr:to>
          <xdr:col>8</xdr:col>
          <xdr:colOff>373380</xdr:colOff>
          <xdr:row>222</xdr:row>
          <xdr:rowOff>182880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223</xdr:row>
          <xdr:rowOff>0</xdr:rowOff>
        </xdr:from>
        <xdr:to>
          <xdr:col>8</xdr:col>
          <xdr:colOff>373380</xdr:colOff>
          <xdr:row>223</xdr:row>
          <xdr:rowOff>182880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224</xdr:row>
          <xdr:rowOff>0</xdr:rowOff>
        </xdr:from>
        <xdr:to>
          <xdr:col>8</xdr:col>
          <xdr:colOff>373380</xdr:colOff>
          <xdr:row>224</xdr:row>
          <xdr:rowOff>182880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225</xdr:row>
          <xdr:rowOff>30480</xdr:rowOff>
        </xdr:from>
        <xdr:to>
          <xdr:col>8</xdr:col>
          <xdr:colOff>373380</xdr:colOff>
          <xdr:row>225</xdr:row>
          <xdr:rowOff>213360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226</xdr:row>
          <xdr:rowOff>38100</xdr:rowOff>
        </xdr:from>
        <xdr:to>
          <xdr:col>8</xdr:col>
          <xdr:colOff>373380</xdr:colOff>
          <xdr:row>226</xdr:row>
          <xdr:rowOff>228600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229</xdr:row>
          <xdr:rowOff>0</xdr:rowOff>
        </xdr:from>
        <xdr:to>
          <xdr:col>8</xdr:col>
          <xdr:colOff>373380</xdr:colOff>
          <xdr:row>229</xdr:row>
          <xdr:rowOff>182880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231</xdr:row>
          <xdr:rowOff>0</xdr:rowOff>
        </xdr:from>
        <xdr:to>
          <xdr:col>8</xdr:col>
          <xdr:colOff>373380</xdr:colOff>
          <xdr:row>231</xdr:row>
          <xdr:rowOff>182880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231</xdr:row>
          <xdr:rowOff>213360</xdr:rowOff>
        </xdr:from>
        <xdr:to>
          <xdr:col>8</xdr:col>
          <xdr:colOff>373380</xdr:colOff>
          <xdr:row>232</xdr:row>
          <xdr:rowOff>182880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191</xdr:row>
          <xdr:rowOff>220980</xdr:rowOff>
        </xdr:from>
        <xdr:to>
          <xdr:col>10</xdr:col>
          <xdr:colOff>464820</xdr:colOff>
          <xdr:row>193</xdr:row>
          <xdr:rowOff>22860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197</xdr:row>
          <xdr:rowOff>228600</xdr:rowOff>
        </xdr:from>
        <xdr:to>
          <xdr:col>10</xdr:col>
          <xdr:colOff>464820</xdr:colOff>
          <xdr:row>199</xdr:row>
          <xdr:rowOff>30480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189</xdr:row>
          <xdr:rowOff>213360</xdr:rowOff>
        </xdr:from>
        <xdr:to>
          <xdr:col>10</xdr:col>
          <xdr:colOff>480060</xdr:colOff>
          <xdr:row>191</xdr:row>
          <xdr:rowOff>7620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198</xdr:row>
          <xdr:rowOff>236220</xdr:rowOff>
        </xdr:from>
        <xdr:to>
          <xdr:col>10</xdr:col>
          <xdr:colOff>464820</xdr:colOff>
          <xdr:row>200</xdr:row>
          <xdr:rowOff>38100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202</xdr:row>
          <xdr:rowOff>236220</xdr:rowOff>
        </xdr:from>
        <xdr:to>
          <xdr:col>10</xdr:col>
          <xdr:colOff>480060</xdr:colOff>
          <xdr:row>204</xdr:row>
          <xdr:rowOff>30480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230</xdr:row>
          <xdr:rowOff>0</xdr:rowOff>
        </xdr:from>
        <xdr:to>
          <xdr:col>8</xdr:col>
          <xdr:colOff>373380</xdr:colOff>
          <xdr:row>230</xdr:row>
          <xdr:rowOff>182880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81</xdr:row>
          <xdr:rowOff>38100</xdr:rowOff>
        </xdr:from>
        <xdr:to>
          <xdr:col>8</xdr:col>
          <xdr:colOff>449580</xdr:colOff>
          <xdr:row>81</xdr:row>
          <xdr:rowOff>251460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289560</xdr:colOff>
          <xdr:row>259</xdr:row>
          <xdr:rowOff>114300</xdr:rowOff>
        </xdr:from>
        <xdr:to>
          <xdr:col>10</xdr:col>
          <xdr:colOff>30480</xdr:colOff>
          <xdr:row>259</xdr:row>
          <xdr:rowOff>228600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248</xdr:row>
          <xdr:rowOff>45720</xdr:rowOff>
        </xdr:from>
        <xdr:to>
          <xdr:col>10</xdr:col>
          <xdr:colOff>289560</xdr:colOff>
          <xdr:row>248</xdr:row>
          <xdr:rowOff>289560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169</xdr:row>
          <xdr:rowOff>38100</xdr:rowOff>
        </xdr:from>
        <xdr:to>
          <xdr:col>10</xdr:col>
          <xdr:colOff>594360</xdr:colOff>
          <xdr:row>169</xdr:row>
          <xdr:rowOff>289560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170</xdr:row>
          <xdr:rowOff>30480</xdr:rowOff>
        </xdr:from>
        <xdr:to>
          <xdr:col>10</xdr:col>
          <xdr:colOff>594360</xdr:colOff>
          <xdr:row>170</xdr:row>
          <xdr:rowOff>274320</xdr:rowOff>
        </xdr:to>
        <xdr:sp macro="" textlink="">
          <xdr:nvSpPr>
            <xdr:cNvPr id="1358" name="Option Button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171</xdr:row>
          <xdr:rowOff>30480</xdr:rowOff>
        </xdr:from>
        <xdr:to>
          <xdr:col>10</xdr:col>
          <xdr:colOff>594360</xdr:colOff>
          <xdr:row>171</xdr:row>
          <xdr:rowOff>274320</xdr:rowOff>
        </xdr:to>
        <xdr:sp macro="" textlink="">
          <xdr:nvSpPr>
            <xdr:cNvPr id="1359" name="Option Button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172</xdr:row>
          <xdr:rowOff>30480</xdr:rowOff>
        </xdr:from>
        <xdr:to>
          <xdr:col>10</xdr:col>
          <xdr:colOff>594360</xdr:colOff>
          <xdr:row>172</xdr:row>
          <xdr:rowOff>274320</xdr:rowOff>
        </xdr:to>
        <xdr:sp macro="" textlink="">
          <xdr:nvSpPr>
            <xdr:cNvPr id="1360" name="Option Button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173</xdr:row>
          <xdr:rowOff>30480</xdr:rowOff>
        </xdr:from>
        <xdr:to>
          <xdr:col>10</xdr:col>
          <xdr:colOff>594360</xdr:colOff>
          <xdr:row>173</xdr:row>
          <xdr:rowOff>274320</xdr:rowOff>
        </xdr:to>
        <xdr:sp macro="" textlink="">
          <xdr:nvSpPr>
            <xdr:cNvPr id="1361" name="Option Button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174</xdr:row>
          <xdr:rowOff>30480</xdr:rowOff>
        </xdr:from>
        <xdr:to>
          <xdr:col>10</xdr:col>
          <xdr:colOff>594360</xdr:colOff>
          <xdr:row>174</xdr:row>
          <xdr:rowOff>274320</xdr:rowOff>
        </xdr:to>
        <xdr:sp macro="" textlink="">
          <xdr:nvSpPr>
            <xdr:cNvPr id="1362" name="Option Button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178</xdr:row>
          <xdr:rowOff>30480</xdr:rowOff>
        </xdr:from>
        <xdr:to>
          <xdr:col>10</xdr:col>
          <xdr:colOff>579120</xdr:colOff>
          <xdr:row>179</xdr:row>
          <xdr:rowOff>7620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179</xdr:row>
          <xdr:rowOff>22860</xdr:rowOff>
        </xdr:from>
        <xdr:to>
          <xdr:col>10</xdr:col>
          <xdr:colOff>579120</xdr:colOff>
          <xdr:row>180</xdr:row>
          <xdr:rowOff>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180</xdr:row>
          <xdr:rowOff>22860</xdr:rowOff>
        </xdr:from>
        <xdr:to>
          <xdr:col>10</xdr:col>
          <xdr:colOff>579120</xdr:colOff>
          <xdr:row>181</xdr:row>
          <xdr:rowOff>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181</xdr:row>
          <xdr:rowOff>22860</xdr:rowOff>
        </xdr:from>
        <xdr:to>
          <xdr:col>10</xdr:col>
          <xdr:colOff>579120</xdr:colOff>
          <xdr:row>182</xdr:row>
          <xdr:rowOff>0</xdr:rowOff>
        </xdr:to>
        <xdr:sp macro="" textlink="">
          <xdr:nvSpPr>
            <xdr:cNvPr id="1368" name="Option Button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182</xdr:row>
          <xdr:rowOff>22860</xdr:rowOff>
        </xdr:from>
        <xdr:to>
          <xdr:col>10</xdr:col>
          <xdr:colOff>579120</xdr:colOff>
          <xdr:row>183</xdr:row>
          <xdr:rowOff>0</xdr:rowOff>
        </xdr:to>
        <xdr:sp macro="" textlink="">
          <xdr:nvSpPr>
            <xdr:cNvPr id="1369" name="Option Button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586740</xdr:colOff>
          <xdr:row>168</xdr:row>
          <xdr:rowOff>601980</xdr:rowOff>
        </xdr:from>
        <xdr:to>
          <xdr:col>11</xdr:col>
          <xdr:colOff>68580</xdr:colOff>
          <xdr:row>176</xdr:row>
          <xdr:rowOff>53340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632460</xdr:colOff>
          <xdr:row>177</xdr:row>
          <xdr:rowOff>617220</xdr:rowOff>
        </xdr:from>
        <xdr:to>
          <xdr:col>11</xdr:col>
          <xdr:colOff>53340</xdr:colOff>
          <xdr:row>184</xdr:row>
          <xdr:rowOff>68580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109539</xdr:rowOff>
    </xdr:from>
    <xdr:to>
      <xdr:col>2</xdr:col>
      <xdr:colOff>578380</xdr:colOff>
      <xdr:row>2</xdr:row>
      <xdr:rowOff>71439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3" y="109539"/>
          <a:ext cx="2186517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AA518"/>
  <sheetViews>
    <sheetView showGridLines="0" tabSelected="1" zoomScale="90" zoomScaleNormal="90" zoomScaleSheetLayoutView="45" workbookViewId="0">
      <selection activeCell="F17" sqref="F17:K17"/>
    </sheetView>
  </sheetViews>
  <sheetFormatPr defaultColWidth="0" defaultRowHeight="0" customHeight="1" zeroHeight="1" x14ac:dyDescent="0.3"/>
  <cols>
    <col min="1" max="1" width="9.88671875" style="130" customWidth="1"/>
    <col min="2" max="3" width="10.88671875" style="130" customWidth="1"/>
    <col min="4" max="4" width="10.109375" style="130" customWidth="1"/>
    <col min="5" max="5" width="15.5546875" style="130" customWidth="1"/>
    <col min="6" max="6" width="15.6640625" style="130" customWidth="1"/>
    <col min="7" max="7" width="9.44140625" style="130" customWidth="1"/>
    <col min="8" max="8" width="10.6640625" style="130" customWidth="1"/>
    <col min="9" max="9" width="11.109375" style="129" customWidth="1"/>
    <col min="10" max="10" width="9.6640625" style="130" customWidth="1"/>
    <col min="11" max="11" width="12.33203125" style="130" customWidth="1"/>
    <col min="12" max="12" width="44.33203125" style="38" customWidth="1"/>
    <col min="13" max="13" width="13" style="44" hidden="1" customWidth="1"/>
    <col min="14" max="17" width="13" style="133" hidden="1" customWidth="1"/>
    <col min="18" max="18" width="13" style="65" hidden="1" customWidth="1"/>
    <col min="19" max="16384" width="13" style="130" hidden="1"/>
  </cols>
  <sheetData>
    <row r="1" spans="1:24" s="109" customFormat="1" ht="21" customHeight="1" x14ac:dyDescent="0.3">
      <c r="A1" s="534"/>
      <c r="B1" s="534"/>
      <c r="C1" s="535" t="s">
        <v>683</v>
      </c>
      <c r="D1" s="535"/>
      <c r="E1" s="535"/>
      <c r="F1" s="535"/>
      <c r="G1" s="535"/>
      <c r="H1" s="535"/>
      <c r="I1" s="535"/>
      <c r="J1" s="535"/>
      <c r="K1" s="535"/>
      <c r="L1" s="30" t="s">
        <v>0</v>
      </c>
      <c r="M1" s="87"/>
      <c r="N1" s="108"/>
      <c r="R1" s="92"/>
    </row>
    <row r="2" spans="1:24" s="109" customFormat="1" ht="21" customHeight="1" x14ac:dyDescent="0.3">
      <c r="A2" s="534"/>
      <c r="B2" s="534"/>
      <c r="C2" s="535"/>
      <c r="D2" s="535"/>
      <c r="E2" s="535"/>
      <c r="F2" s="535"/>
      <c r="G2" s="535"/>
      <c r="H2" s="535"/>
      <c r="I2" s="535"/>
      <c r="J2" s="535"/>
      <c r="K2" s="535"/>
      <c r="L2" s="31"/>
      <c r="M2" s="88"/>
      <c r="N2" s="108"/>
      <c r="R2" s="92"/>
    </row>
    <row r="3" spans="1:24" s="109" customFormat="1" ht="21" customHeight="1" x14ac:dyDescent="0.25">
      <c r="A3" s="534"/>
      <c r="B3" s="534"/>
      <c r="C3" s="535"/>
      <c r="D3" s="535"/>
      <c r="E3" s="535"/>
      <c r="F3" s="535"/>
      <c r="G3" s="535"/>
      <c r="H3" s="535"/>
      <c r="I3" s="535"/>
      <c r="J3" s="535"/>
      <c r="K3" s="535"/>
      <c r="L3" s="31"/>
      <c r="M3" s="88"/>
      <c r="N3" s="108"/>
      <c r="O3" s="110"/>
      <c r="R3" s="92"/>
    </row>
    <row r="4" spans="1:24" s="109" customFormat="1" ht="18" customHeight="1" x14ac:dyDescent="0.3">
      <c r="A4" s="111"/>
      <c r="B4" s="111"/>
      <c r="C4" s="111"/>
      <c r="D4" s="111"/>
      <c r="E4" s="111"/>
      <c r="F4" s="111"/>
      <c r="G4" s="111"/>
      <c r="H4" s="111"/>
      <c r="I4" s="112"/>
      <c r="J4" s="111"/>
      <c r="K4" s="111"/>
      <c r="L4" s="32"/>
      <c r="M4" s="33"/>
      <c r="N4" s="108"/>
      <c r="R4" s="92"/>
    </row>
    <row r="5" spans="1:24" s="109" customFormat="1" ht="45.6" customHeight="1" x14ac:dyDescent="0.3">
      <c r="A5" s="111"/>
      <c r="B5" s="111"/>
      <c r="C5" s="536" t="s">
        <v>1</v>
      </c>
      <c r="D5" s="536"/>
      <c r="E5" s="536"/>
      <c r="F5" s="536"/>
      <c r="G5" s="111"/>
      <c r="H5" s="111"/>
      <c r="I5" s="112"/>
      <c r="J5" s="111"/>
      <c r="K5" s="111"/>
      <c r="L5" s="33"/>
      <c r="M5" s="33"/>
      <c r="N5" s="113"/>
      <c r="R5" s="92"/>
    </row>
    <row r="6" spans="1:24" s="92" customFormat="1" ht="18" customHeight="1" x14ac:dyDescent="0.25">
      <c r="A6" s="114"/>
      <c r="B6" s="114"/>
      <c r="C6" s="114"/>
      <c r="D6" s="114"/>
      <c r="E6" s="114"/>
      <c r="F6" s="114"/>
      <c r="G6" s="114"/>
      <c r="H6" s="537"/>
      <c r="I6" s="537"/>
      <c r="J6" s="537"/>
      <c r="K6" s="115" t="b">
        <v>0</v>
      </c>
      <c r="L6" s="32"/>
      <c r="M6" s="89"/>
      <c r="N6" s="116"/>
      <c r="O6" s="114"/>
      <c r="W6" s="110"/>
    </row>
    <row r="7" spans="1:24" s="109" customFormat="1" ht="18" customHeight="1" x14ac:dyDescent="0.25">
      <c r="A7" s="114"/>
      <c r="B7" s="114"/>
      <c r="C7" s="114"/>
      <c r="D7" s="114"/>
      <c r="E7" s="114"/>
      <c r="F7" s="114"/>
      <c r="G7" s="114"/>
      <c r="H7" s="117"/>
      <c r="I7" s="92"/>
      <c r="J7" s="117"/>
      <c r="K7" s="114"/>
      <c r="L7" s="33"/>
      <c r="M7" s="33"/>
      <c r="N7" s="113"/>
      <c r="R7" s="92"/>
      <c r="W7" s="110"/>
    </row>
    <row r="8" spans="1:24" s="108" customFormat="1" ht="18" customHeight="1" x14ac:dyDescent="0.3">
      <c r="A8" s="537" t="s">
        <v>2</v>
      </c>
      <c r="B8" s="537"/>
      <c r="C8" s="537"/>
      <c r="D8" s="538"/>
      <c r="E8" s="538"/>
      <c r="F8" s="538"/>
      <c r="G8" s="538"/>
      <c r="H8" s="538"/>
      <c r="I8" s="538"/>
      <c r="J8" s="538"/>
      <c r="K8" s="538"/>
      <c r="L8" s="34"/>
      <c r="M8" s="90"/>
      <c r="N8" s="114"/>
      <c r="O8" s="114"/>
      <c r="R8" s="113"/>
    </row>
    <row r="9" spans="1:24" s="108" customFormat="1" ht="18" customHeight="1" x14ac:dyDescent="0.3">
      <c r="A9" s="114"/>
      <c r="B9" s="114"/>
      <c r="C9" s="114"/>
      <c r="D9" s="114"/>
      <c r="E9" s="114"/>
      <c r="F9" s="114"/>
      <c r="G9" s="114"/>
      <c r="H9" s="114"/>
      <c r="I9" s="113"/>
      <c r="J9" s="114"/>
      <c r="K9" s="114"/>
      <c r="L9" s="34"/>
      <c r="M9" s="90"/>
      <c r="N9" s="114"/>
      <c r="O9" s="114"/>
      <c r="R9" s="113"/>
    </row>
    <row r="10" spans="1:24" s="108" customFormat="1" ht="18" customHeight="1" x14ac:dyDescent="0.3">
      <c r="A10" s="114" t="s">
        <v>3</v>
      </c>
      <c r="B10" s="546"/>
      <c r="C10" s="547"/>
      <c r="D10" s="547"/>
      <c r="E10" s="547"/>
      <c r="F10" s="547"/>
      <c r="G10" s="547"/>
      <c r="H10" s="547"/>
      <c r="I10" s="547"/>
      <c r="J10" s="547"/>
      <c r="K10" s="547"/>
      <c r="L10" s="78" t="str">
        <f>+IF(B10="","Compilare E-mail","")</f>
        <v>Compilare E-mail</v>
      </c>
      <c r="M10" s="61"/>
      <c r="N10" s="114"/>
      <c r="O10" s="114"/>
      <c r="R10" s="113"/>
    </row>
    <row r="11" spans="1:24" s="108" customFormat="1" ht="18" customHeight="1" x14ac:dyDescent="0.25">
      <c r="A11" s="112"/>
      <c r="B11" s="118"/>
      <c r="C11" s="118"/>
      <c r="D11" s="118"/>
      <c r="E11" s="118"/>
      <c r="F11" s="111"/>
      <c r="G11" s="119"/>
      <c r="H11" s="119"/>
      <c r="I11" s="112"/>
      <c r="J11" s="111"/>
      <c r="K11" s="111"/>
      <c r="L11" s="79"/>
      <c r="M11" s="91"/>
      <c r="N11" s="114"/>
      <c r="O11" s="114"/>
      <c r="P11" s="113"/>
      <c r="Q11" s="113"/>
      <c r="R11" s="113"/>
      <c r="S11" s="92"/>
      <c r="T11" s="92"/>
      <c r="U11" s="120"/>
      <c r="V11" s="120"/>
      <c r="W11" s="113"/>
      <c r="X11" s="113"/>
    </row>
    <row r="12" spans="1:24" s="109" customFormat="1" ht="26.25" customHeight="1" x14ac:dyDescent="0.25">
      <c r="A12" s="545" t="s">
        <v>4</v>
      </c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80"/>
      <c r="M12" s="33"/>
      <c r="N12" s="108"/>
      <c r="R12" s="92"/>
      <c r="T12" s="92"/>
      <c r="U12" s="120"/>
      <c r="V12" s="120"/>
      <c r="W12" s="92"/>
      <c r="X12" s="92"/>
    </row>
    <row r="13" spans="1:24" s="124" customFormat="1" ht="26.25" hidden="1" customHeight="1" x14ac:dyDescent="0.25">
      <c r="A13" s="121">
        <v>1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80"/>
      <c r="M13" s="35"/>
      <c r="N13" s="123"/>
      <c r="U13" s="65"/>
      <c r="V13" s="65"/>
    </row>
    <row r="14" spans="1:24" s="109" customFormat="1" ht="18" customHeight="1" x14ac:dyDescent="0.25">
      <c r="A14" s="108"/>
      <c r="B14" s="108"/>
      <c r="C14" s="108"/>
      <c r="D14" s="108"/>
      <c r="E14" s="108"/>
      <c r="F14" s="108"/>
      <c r="G14" s="108"/>
      <c r="H14" s="108"/>
      <c r="I14" s="113"/>
      <c r="J14" s="108"/>
      <c r="K14" s="108"/>
      <c r="L14" s="80"/>
      <c r="M14" s="36"/>
      <c r="N14" s="114"/>
      <c r="O14" s="125"/>
      <c r="R14" s="92"/>
      <c r="T14" s="92"/>
      <c r="U14" s="120"/>
      <c r="V14" s="92"/>
      <c r="W14" s="92"/>
      <c r="X14" s="92"/>
    </row>
    <row r="15" spans="1:24" s="109" customFormat="1" ht="18" customHeight="1" x14ac:dyDescent="0.25">
      <c r="A15" s="539" t="s">
        <v>5</v>
      </c>
      <c r="B15" s="539"/>
      <c r="C15" s="539"/>
      <c r="D15" s="539"/>
      <c r="E15" s="539"/>
      <c r="F15" s="538"/>
      <c r="G15" s="538"/>
      <c r="H15" s="538"/>
      <c r="I15" s="538"/>
      <c r="J15" s="538"/>
      <c r="K15" s="538"/>
      <c r="L15" s="60" t="str">
        <f>+IF(F15="","Compilare denominazione impresa","")</f>
        <v>Compilare denominazione impresa</v>
      </c>
      <c r="M15" s="61"/>
      <c r="N15" s="108"/>
      <c r="R15" s="92"/>
      <c r="T15" s="92"/>
      <c r="U15" s="120"/>
      <c r="V15" s="120"/>
      <c r="W15" s="92"/>
      <c r="X15" s="92"/>
    </row>
    <row r="16" spans="1:24" s="109" customFormat="1" ht="18" customHeight="1" x14ac:dyDescent="0.25">
      <c r="A16" s="108"/>
      <c r="B16" s="108"/>
      <c r="C16" s="108"/>
      <c r="D16" s="108"/>
      <c r="E16" s="108"/>
      <c r="F16" s="108"/>
      <c r="G16" s="108"/>
      <c r="H16" s="108"/>
      <c r="I16" s="113"/>
      <c r="J16" s="108"/>
      <c r="K16" s="108"/>
      <c r="L16" s="80"/>
      <c r="M16" s="33"/>
      <c r="N16" s="108"/>
      <c r="R16" s="92"/>
      <c r="S16" s="92"/>
      <c r="T16" s="92"/>
      <c r="U16" s="120"/>
      <c r="V16" s="92"/>
      <c r="W16" s="92"/>
      <c r="X16" s="92"/>
    </row>
    <row r="17" spans="1:24" s="109" customFormat="1" ht="18" customHeight="1" x14ac:dyDescent="0.25">
      <c r="A17" s="539" t="s">
        <v>6</v>
      </c>
      <c r="B17" s="539"/>
      <c r="C17" s="539"/>
      <c r="D17" s="539"/>
      <c r="E17" s="539"/>
      <c r="F17" s="538"/>
      <c r="G17" s="538"/>
      <c r="H17" s="538"/>
      <c r="I17" s="538"/>
      <c r="J17" s="538"/>
      <c r="K17" s="538"/>
      <c r="L17" s="60" t="str">
        <f>+IF(F17="","Compilare Associazione","")</f>
        <v>Compilare Associazione</v>
      </c>
      <c r="M17" s="61"/>
      <c r="N17" s="108"/>
      <c r="R17" s="92"/>
      <c r="S17" s="92"/>
      <c r="T17" s="92"/>
      <c r="U17" s="120"/>
      <c r="V17" s="120"/>
      <c r="W17" s="92"/>
      <c r="X17" s="92"/>
    </row>
    <row r="18" spans="1:24" s="109" customFormat="1" ht="19.2" customHeight="1" x14ac:dyDescent="0.25">
      <c r="A18" s="108"/>
      <c r="B18" s="108"/>
      <c r="C18" s="108"/>
      <c r="D18" s="108"/>
      <c r="E18" s="108"/>
      <c r="F18" s="108"/>
      <c r="G18" s="108"/>
      <c r="H18" s="108"/>
      <c r="I18" s="113"/>
      <c r="J18" s="114"/>
      <c r="K18" s="108"/>
      <c r="L18" s="76" t="str">
        <f>+IF(C19="","Compilare Partita IVA (senza zeri iniziali)",IF(LEN(C19)&gt;11,"Partita IVA oltre 11 caratteri?",""))</f>
        <v>Compilare Partita IVA (senza zeri iniziali)</v>
      </c>
      <c r="M18" s="62"/>
      <c r="N18" s="108"/>
      <c r="P18" s="549"/>
      <c r="Q18" s="549"/>
      <c r="R18" s="549"/>
      <c r="S18" s="126"/>
      <c r="T18" s="92"/>
      <c r="U18" s="120"/>
      <c r="V18" s="120"/>
      <c r="W18" s="92"/>
      <c r="X18" s="92"/>
    </row>
    <row r="19" spans="1:24" ht="19.2" customHeight="1" x14ac:dyDescent="0.3">
      <c r="A19" s="539" t="s">
        <v>7</v>
      </c>
      <c r="B19" s="539"/>
      <c r="C19" s="550"/>
      <c r="D19" s="550"/>
      <c r="E19" s="550"/>
      <c r="F19" s="551" t="s">
        <v>586</v>
      </c>
      <c r="G19" s="551"/>
      <c r="H19" s="551"/>
      <c r="I19" s="127"/>
      <c r="J19" s="29">
        <v>1</v>
      </c>
      <c r="K19" s="128"/>
      <c r="L19" s="60" t="str">
        <f>+IF(J19=1,"Compilare CCNL principale","")</f>
        <v>Compilare CCNL principale</v>
      </c>
      <c r="M19" s="61"/>
      <c r="N19" s="126">
        <f>IF(NOT(J19=""),VLOOKUP(J19,ccnl!C2:E82,3,FALSE),"0")</f>
        <v>0</v>
      </c>
      <c r="O19" s="126"/>
      <c r="P19" s="549"/>
      <c r="Q19" s="549"/>
      <c r="R19" s="549"/>
      <c r="S19" s="129"/>
      <c r="T19" s="92"/>
      <c r="U19" s="120"/>
      <c r="V19" s="120"/>
      <c r="W19" s="129"/>
      <c r="X19" s="129"/>
    </row>
    <row r="20" spans="1:24" ht="19.2" customHeight="1" x14ac:dyDescent="0.3">
      <c r="F20" s="131"/>
      <c r="G20" s="131"/>
      <c r="H20" s="131"/>
      <c r="I20" s="131"/>
      <c r="J20" s="131"/>
      <c r="K20" s="131"/>
      <c r="L20" s="81"/>
      <c r="M20" s="37"/>
      <c r="N20" s="108"/>
      <c r="O20" s="109"/>
      <c r="P20" s="92"/>
      <c r="Q20" s="92"/>
      <c r="R20" s="92"/>
      <c r="S20" s="92"/>
      <c r="T20" s="92"/>
      <c r="U20" s="92"/>
      <c r="V20" s="120"/>
      <c r="W20" s="129"/>
      <c r="X20" s="129"/>
    </row>
    <row r="21" spans="1:24" ht="19.2" customHeight="1" x14ac:dyDescent="0.3">
      <c r="A21" s="132" t="s">
        <v>679</v>
      </c>
      <c r="F21" s="132"/>
      <c r="G21" s="132"/>
      <c r="H21" s="132"/>
      <c r="J21" s="28">
        <v>1</v>
      </c>
      <c r="L21" s="60" t="str">
        <f>+IF(J21=1,"Compilare Ateco principale","")</f>
        <v>Compilare Ateco principale</v>
      </c>
      <c r="M21" s="61"/>
      <c r="N21" s="126">
        <f>IF(NOT(J21=""),VLOOKUP(J21,ateco2007_2digit!A2:C90,3,FALSE),"0")</f>
        <v>0</v>
      </c>
      <c r="R21" s="92"/>
      <c r="S21" s="109"/>
      <c r="T21" s="92"/>
      <c r="U21" s="120"/>
      <c r="V21" s="120"/>
      <c r="W21" s="129"/>
      <c r="X21" s="129"/>
    </row>
    <row r="22" spans="1:24" ht="14.4" x14ac:dyDescent="0.3">
      <c r="L22" s="48"/>
      <c r="R22" s="92"/>
      <c r="S22" s="109"/>
      <c r="T22" s="92"/>
      <c r="U22" s="120"/>
      <c r="V22" s="120"/>
      <c r="W22" s="129"/>
      <c r="X22" s="129"/>
    </row>
    <row r="23" spans="1:24" s="139" customFormat="1" ht="18" customHeight="1" x14ac:dyDescent="0.3">
      <c r="A23" s="548" t="s">
        <v>9</v>
      </c>
      <c r="B23" s="548"/>
      <c r="C23" s="548"/>
      <c r="D23" s="548"/>
      <c r="E23" s="548"/>
      <c r="F23" s="548"/>
      <c r="G23" s="134"/>
      <c r="H23" s="135" t="s">
        <v>10</v>
      </c>
      <c r="I23" s="388" t="b">
        <v>0</v>
      </c>
      <c r="J23" s="135" t="s">
        <v>11</v>
      </c>
      <c r="K23" s="388" t="b">
        <v>0</v>
      </c>
      <c r="L23" s="58" t="str">
        <f>IF(P23+Q23&gt;1,"Scegliere una sola opzione","")</f>
        <v/>
      </c>
      <c r="M23" s="58"/>
      <c r="N23" s="136" t="str">
        <f>+IF(I23=TRUE,"1","0")</f>
        <v>0</v>
      </c>
      <c r="O23" s="136" t="str">
        <f>+IF(K23=TRUE,"1","0")</f>
        <v>0</v>
      </c>
      <c r="P23" s="137">
        <f>N23*1</f>
        <v>0</v>
      </c>
      <c r="Q23" s="137">
        <f>O23*1</f>
        <v>0</v>
      </c>
      <c r="R23" s="138"/>
      <c r="T23" s="138"/>
      <c r="U23" s="138"/>
      <c r="V23" s="138"/>
      <c r="W23" s="138"/>
      <c r="X23" s="138"/>
    </row>
    <row r="24" spans="1:24" s="109" customFormat="1" ht="18" customHeight="1" x14ac:dyDescent="0.3">
      <c r="L24" s="68"/>
      <c r="M24" s="92"/>
      <c r="N24" s="108"/>
      <c r="R24" s="113"/>
    </row>
    <row r="25" spans="1:24" ht="14.4" x14ac:dyDescent="0.3">
      <c r="A25" s="140" t="s">
        <v>12</v>
      </c>
      <c r="B25" s="140"/>
      <c r="C25" s="140"/>
      <c r="D25" s="140"/>
      <c r="E25" s="140"/>
      <c r="F25" s="140"/>
      <c r="G25" s="140"/>
      <c r="H25" s="140"/>
      <c r="I25" s="113"/>
      <c r="J25" s="108"/>
      <c r="K25" s="108"/>
      <c r="L25" s="39" t="str">
        <f>IF(NOT(N27="1"),IF(NOT(N29="1"),"Compilare A.6",""),IF(NOT(N29="1"),"","Attenzione compilare solo un'opzione!"))</f>
        <v>Compilare A.6</v>
      </c>
      <c r="M25" s="86"/>
      <c r="N25" s="108"/>
      <c r="O25" s="109"/>
      <c r="P25" s="113"/>
      <c r="Q25" s="113"/>
    </row>
    <row r="26" spans="1:24" ht="14.4" x14ac:dyDescent="0.3">
      <c r="A26" s="108"/>
      <c r="B26" s="108"/>
      <c r="C26" s="108"/>
      <c r="D26" s="108"/>
      <c r="E26" s="108"/>
      <c r="F26" s="108"/>
      <c r="G26" s="108"/>
      <c r="H26" s="108"/>
      <c r="I26" s="113"/>
      <c r="J26" s="108"/>
      <c r="K26" s="108"/>
      <c r="L26" s="48"/>
      <c r="M26" s="45"/>
      <c r="Q26" s="141"/>
    </row>
    <row r="27" spans="1:24" ht="14.4" x14ac:dyDescent="0.3">
      <c r="B27" s="142" t="s">
        <v>13</v>
      </c>
      <c r="C27" s="142"/>
      <c r="D27" s="142"/>
      <c r="E27" s="389" t="b">
        <v>0</v>
      </c>
      <c r="H27" s="108" t="s">
        <v>14</v>
      </c>
      <c r="K27" s="389">
        <v>1</v>
      </c>
      <c r="L27" s="39" t="str">
        <f>IF(N27="1",IF(O27&gt;"0","","Scegliere Provincia sede principale"),IF(O27&gt;"0","Attenzione A.6!",""))</f>
        <v/>
      </c>
      <c r="M27" s="33"/>
      <c r="N27" s="144" t="str">
        <f>+IF(E27=TRUE,"1","0")</f>
        <v>0</v>
      </c>
      <c r="O27" s="144">
        <f>+IF(NOT(K27=""),VLOOKUP(K27,provincia!A1:C108,3,FALSE),"0")</f>
        <v>0</v>
      </c>
      <c r="P27" s="145">
        <f>N27*1</f>
        <v>0</v>
      </c>
      <c r="Q27" s="141"/>
    </row>
    <row r="28" spans="1:24" ht="14.4" x14ac:dyDescent="0.3">
      <c r="B28" s="108"/>
      <c r="C28" s="108"/>
      <c r="D28" s="108"/>
      <c r="E28" s="143"/>
      <c r="H28" s="108"/>
      <c r="K28" s="143"/>
      <c r="L28" s="48"/>
      <c r="M28" s="45"/>
      <c r="N28" s="108"/>
      <c r="O28" s="108"/>
      <c r="P28" s="146"/>
      <c r="Q28" s="141"/>
    </row>
    <row r="29" spans="1:24" ht="14.4" x14ac:dyDescent="0.3">
      <c r="B29" s="142" t="s">
        <v>15</v>
      </c>
      <c r="C29" s="142"/>
      <c r="D29" s="108"/>
      <c r="E29" s="390" t="b">
        <v>0</v>
      </c>
      <c r="H29" s="147" t="s">
        <v>14</v>
      </c>
      <c r="K29" s="389">
        <v>1</v>
      </c>
      <c r="L29" s="39" t="str">
        <f>IF(N29="1",IF(O29&gt;"0","","Scegliere Provincia unità locale"),IF(O29&gt;"0","Attenzione A.6!",""))</f>
        <v/>
      </c>
      <c r="N29" s="144" t="str">
        <f>+IF(E29=TRUE,"1","0")</f>
        <v>0</v>
      </c>
      <c r="O29" s="144">
        <f>IF(NOT(K29=""),VLOOKUP(K29,provincia!A1:C108,3,FALSE),"0")</f>
        <v>0</v>
      </c>
      <c r="P29" s="145">
        <f>N29*1</f>
        <v>0</v>
      </c>
      <c r="Q29" s="141"/>
    </row>
    <row r="30" spans="1:24" ht="14.4" x14ac:dyDescent="0.3">
      <c r="P30" s="141"/>
      <c r="Q30" s="141"/>
    </row>
    <row r="31" spans="1:24" s="109" customFormat="1" ht="17.399999999999999" x14ac:dyDescent="0.3">
      <c r="A31" s="562"/>
      <c r="B31" s="562"/>
      <c r="C31" s="562"/>
      <c r="D31" s="562"/>
      <c r="E31" s="562"/>
      <c r="F31" s="562"/>
      <c r="G31" s="562"/>
      <c r="H31" s="562"/>
      <c r="I31" s="562"/>
      <c r="J31" s="562"/>
      <c r="K31" s="562"/>
      <c r="L31" s="40"/>
      <c r="M31" s="51"/>
      <c r="N31" s="114"/>
      <c r="O31" s="125"/>
      <c r="R31" s="92"/>
    </row>
    <row r="32" spans="1:24" s="149" customFormat="1" ht="36" customHeight="1" x14ac:dyDescent="0.3">
      <c r="A32" s="545" t="s">
        <v>16</v>
      </c>
      <c r="B32" s="545"/>
      <c r="C32" s="545"/>
      <c r="D32" s="545"/>
      <c r="E32" s="545"/>
      <c r="F32" s="545"/>
      <c r="G32" s="545"/>
      <c r="H32" s="545"/>
      <c r="I32" s="545"/>
      <c r="J32" s="545"/>
      <c r="K32" s="545"/>
      <c r="L32" s="41"/>
      <c r="M32" s="93"/>
      <c r="N32" s="148"/>
      <c r="R32" s="150"/>
    </row>
    <row r="33" spans="1:18" s="109" customFormat="1" ht="18" customHeight="1" x14ac:dyDescent="0.3">
      <c r="A33" s="114"/>
      <c r="B33" s="114"/>
      <c r="C33" s="114"/>
      <c r="D33" s="114"/>
      <c r="E33" s="114"/>
      <c r="F33" s="114"/>
      <c r="G33" s="114"/>
      <c r="H33" s="114"/>
      <c r="I33" s="113"/>
      <c r="J33" s="114"/>
      <c r="K33" s="114"/>
      <c r="L33" s="32"/>
      <c r="M33" s="33"/>
      <c r="N33" s="114"/>
      <c r="O33" s="125"/>
      <c r="R33" s="92"/>
    </row>
    <row r="34" spans="1:18" s="109" customFormat="1" ht="18" customHeight="1" x14ac:dyDescent="0.3">
      <c r="A34" s="504" t="s">
        <v>17</v>
      </c>
      <c r="B34" s="504"/>
      <c r="C34" s="504"/>
      <c r="D34" s="504"/>
      <c r="E34" s="504"/>
      <c r="F34" s="504"/>
      <c r="G34" s="504"/>
      <c r="H34" s="504"/>
      <c r="I34" s="504"/>
      <c r="J34" s="504"/>
      <c r="K34" s="504"/>
      <c r="L34" s="32"/>
      <c r="M34" s="33"/>
      <c r="N34" s="108"/>
      <c r="R34" s="92"/>
    </row>
    <row r="35" spans="1:18" s="109" customFormat="1" ht="18" customHeight="1" x14ac:dyDescent="0.3">
      <c r="A35" s="114"/>
      <c r="B35" s="114"/>
      <c r="C35" s="114"/>
      <c r="D35" s="114"/>
      <c r="E35" s="114"/>
      <c r="F35" s="114"/>
      <c r="G35" s="114"/>
      <c r="H35" s="114"/>
      <c r="I35" s="113"/>
      <c r="J35" s="114"/>
      <c r="K35" s="114"/>
      <c r="L35" s="32"/>
      <c r="M35" s="33"/>
      <c r="N35" s="114"/>
      <c r="O35" s="125"/>
      <c r="R35" s="92"/>
    </row>
    <row r="36" spans="1:18" s="109" customFormat="1" ht="18" customHeight="1" x14ac:dyDescent="0.3">
      <c r="A36" s="558"/>
      <c r="B36" s="558"/>
      <c r="C36" s="558"/>
      <c r="D36" s="503" t="s">
        <v>565</v>
      </c>
      <c r="E36" s="503"/>
      <c r="F36" s="503"/>
      <c r="G36" s="503"/>
      <c r="H36" s="503" t="s">
        <v>684</v>
      </c>
      <c r="I36" s="503" t="b">
        <v>0</v>
      </c>
      <c r="J36" s="503"/>
      <c r="K36" s="503" t="b">
        <v>1</v>
      </c>
      <c r="L36" s="32"/>
      <c r="M36" s="33"/>
      <c r="N36" s="108"/>
      <c r="R36" s="92"/>
    </row>
    <row r="37" spans="1:18" s="109" customFormat="1" ht="18" customHeight="1" x14ac:dyDescent="0.3">
      <c r="A37" s="558"/>
      <c r="B37" s="558"/>
      <c r="C37" s="558"/>
      <c r="D37" s="559" t="s">
        <v>18</v>
      </c>
      <c r="E37" s="560"/>
      <c r="F37" s="561" t="s">
        <v>19</v>
      </c>
      <c r="G37" s="561"/>
      <c r="H37" s="559" t="s">
        <v>18</v>
      </c>
      <c r="I37" s="560"/>
      <c r="J37" s="561" t="s">
        <v>19</v>
      </c>
      <c r="K37" s="561"/>
      <c r="L37" s="32"/>
      <c r="M37" s="33"/>
      <c r="N37" s="108"/>
      <c r="R37" s="92"/>
    </row>
    <row r="38" spans="1:18" s="109" customFormat="1" ht="18" customHeight="1" x14ac:dyDescent="0.3">
      <c r="A38" s="544" t="s">
        <v>20</v>
      </c>
      <c r="B38" s="544"/>
      <c r="C38" s="544"/>
      <c r="D38" s="552"/>
      <c r="E38" s="553"/>
      <c r="F38" s="554"/>
      <c r="G38" s="554"/>
      <c r="H38" s="555"/>
      <c r="I38" s="556"/>
      <c r="J38" s="557"/>
      <c r="K38" s="557"/>
      <c r="L38" s="32"/>
      <c r="M38" s="33"/>
      <c r="N38" s="108"/>
      <c r="R38" s="92"/>
    </row>
    <row r="39" spans="1:18" s="109" customFormat="1" ht="18" customHeight="1" x14ac:dyDescent="0.3">
      <c r="A39" s="543" t="s">
        <v>21</v>
      </c>
      <c r="B39" s="543"/>
      <c r="C39" s="543"/>
      <c r="D39" s="540"/>
      <c r="E39" s="541"/>
      <c r="F39" s="542"/>
      <c r="G39" s="542"/>
      <c r="H39" s="540"/>
      <c r="I39" s="541"/>
      <c r="J39" s="542"/>
      <c r="K39" s="542"/>
      <c r="L39" s="42"/>
      <c r="M39" s="94"/>
      <c r="N39" s="108"/>
      <c r="R39" s="92"/>
    </row>
    <row r="40" spans="1:18" s="109" customFormat="1" ht="18" customHeight="1" x14ac:dyDescent="0.3">
      <c r="A40" s="525" t="s">
        <v>562</v>
      </c>
      <c r="B40" s="525"/>
      <c r="C40" s="525"/>
      <c r="D40" s="529">
        <f>+SUM(D38:E39)</f>
        <v>0</v>
      </c>
      <c r="E40" s="530"/>
      <c r="F40" s="519">
        <f>+SUM(F38:G39)</f>
        <v>0</v>
      </c>
      <c r="G40" s="520"/>
      <c r="H40" s="529">
        <f>+SUM(H38:I39)</f>
        <v>0</v>
      </c>
      <c r="I40" s="530"/>
      <c r="J40" s="519">
        <f>+SUM(J38:K39)</f>
        <v>0</v>
      </c>
      <c r="K40" s="520"/>
      <c r="L40" s="42"/>
      <c r="M40" s="94"/>
      <c r="N40" s="108"/>
      <c r="R40" s="92"/>
    </row>
    <row r="41" spans="1:18" s="109" customFormat="1" ht="18" customHeight="1" x14ac:dyDescent="0.3">
      <c r="A41" s="521" t="s">
        <v>22</v>
      </c>
      <c r="B41" s="521"/>
      <c r="C41" s="521"/>
      <c r="D41" s="522"/>
      <c r="E41" s="523"/>
      <c r="F41" s="524"/>
      <c r="G41" s="524"/>
      <c r="H41" s="522"/>
      <c r="I41" s="523"/>
      <c r="J41" s="524"/>
      <c r="K41" s="524"/>
      <c r="L41" s="42"/>
      <c r="M41" s="94"/>
      <c r="N41" s="108"/>
      <c r="R41" s="92"/>
    </row>
    <row r="42" spans="1:18" s="109" customFormat="1" ht="18" customHeight="1" x14ac:dyDescent="0.3">
      <c r="A42" s="528" t="s">
        <v>23</v>
      </c>
      <c r="B42" s="528"/>
      <c r="C42" s="528"/>
      <c r="D42" s="522"/>
      <c r="E42" s="523"/>
      <c r="F42" s="524"/>
      <c r="G42" s="524"/>
      <c r="H42" s="522"/>
      <c r="I42" s="523"/>
      <c r="J42" s="524"/>
      <c r="K42" s="524"/>
      <c r="L42" s="42"/>
      <c r="M42" s="94"/>
      <c r="N42" s="108"/>
      <c r="R42" s="92"/>
    </row>
    <row r="43" spans="1:18" s="109" customFormat="1" ht="18" customHeight="1" x14ac:dyDescent="0.3">
      <c r="A43" s="532" t="s">
        <v>24</v>
      </c>
      <c r="B43" s="532"/>
      <c r="C43" s="532"/>
      <c r="D43" s="513"/>
      <c r="E43" s="514"/>
      <c r="F43" s="488"/>
      <c r="G43" s="488"/>
      <c r="H43" s="513"/>
      <c r="I43" s="514"/>
      <c r="J43" s="488"/>
      <c r="K43" s="488"/>
      <c r="L43" s="61"/>
      <c r="M43" s="61"/>
      <c r="N43" s="108"/>
      <c r="R43" s="92"/>
    </row>
    <row r="44" spans="1:18" s="109" customFormat="1" ht="18" customHeight="1" x14ac:dyDescent="0.3">
      <c r="A44" s="531" t="s">
        <v>564</v>
      </c>
      <c r="B44" s="531"/>
      <c r="C44" s="531"/>
      <c r="D44" s="511">
        <f>D40+SUM(D41:E43)</f>
        <v>0</v>
      </c>
      <c r="E44" s="512"/>
      <c r="F44" s="509">
        <f>F40+SUM(F41:G43)</f>
        <v>0</v>
      </c>
      <c r="G44" s="510"/>
      <c r="H44" s="511">
        <f>H40+SUM(H41:I43)</f>
        <v>0</v>
      </c>
      <c r="I44" s="512"/>
      <c r="J44" s="509">
        <f>J40+SUM(J41:K43)</f>
        <v>0</v>
      </c>
      <c r="K44" s="510"/>
      <c r="L44" s="63"/>
      <c r="M44" s="63"/>
      <c r="N44" s="108"/>
      <c r="R44" s="92"/>
    </row>
    <row r="45" spans="1:18" s="109" customFormat="1" ht="18" customHeight="1" x14ac:dyDescent="0.3">
      <c r="A45" s="114"/>
      <c r="B45" s="114"/>
      <c r="C45" s="114"/>
      <c r="D45" s="114"/>
      <c r="E45" s="114"/>
      <c r="F45" s="114"/>
      <c r="G45" s="114"/>
      <c r="H45" s="114"/>
      <c r="I45" s="113"/>
      <c r="J45" s="114"/>
      <c r="K45" s="114"/>
      <c r="L45" s="33"/>
      <c r="M45" s="33"/>
      <c r="N45" s="114"/>
      <c r="O45" s="125"/>
      <c r="R45" s="92"/>
    </row>
    <row r="46" spans="1:18" s="109" customFormat="1" ht="18" customHeight="1" x14ac:dyDescent="0.3">
      <c r="A46" s="114"/>
      <c r="B46" s="114"/>
      <c r="C46" s="114"/>
      <c r="D46" s="114"/>
      <c r="E46" s="114"/>
      <c r="F46" s="114"/>
      <c r="G46" s="114"/>
      <c r="H46" s="114"/>
      <c r="I46" s="113"/>
      <c r="J46" s="114"/>
      <c r="K46" s="114"/>
      <c r="L46" s="32"/>
      <c r="M46" s="33"/>
      <c r="N46" s="114"/>
      <c r="O46" s="125"/>
      <c r="R46" s="92"/>
    </row>
    <row r="47" spans="1:18" s="109" customFormat="1" ht="18" customHeight="1" x14ac:dyDescent="0.3">
      <c r="A47" s="504"/>
      <c r="B47" s="504"/>
      <c r="C47" s="504"/>
      <c r="D47" s="504"/>
      <c r="E47" s="504"/>
      <c r="F47" s="504"/>
      <c r="G47" s="504"/>
      <c r="H47" s="504"/>
      <c r="I47" s="504"/>
      <c r="J47" s="504"/>
      <c r="K47" s="504"/>
      <c r="L47" s="32"/>
      <c r="M47" s="33"/>
      <c r="N47" s="114"/>
      <c r="O47" s="125"/>
      <c r="R47" s="92"/>
    </row>
    <row r="48" spans="1:18" s="109" customFormat="1" ht="18" customHeight="1" x14ac:dyDescent="0.3">
      <c r="A48" s="504" t="s">
        <v>561</v>
      </c>
      <c r="B48" s="504"/>
      <c r="C48" s="504"/>
      <c r="D48" s="504"/>
      <c r="E48" s="504"/>
      <c r="F48" s="504"/>
      <c r="G48" s="504"/>
      <c r="H48" s="504"/>
      <c r="I48" s="504"/>
      <c r="J48" s="504"/>
      <c r="K48" s="504"/>
      <c r="L48" s="32"/>
      <c r="M48" s="33"/>
      <c r="N48" s="114"/>
      <c r="O48" s="125"/>
      <c r="R48" s="92"/>
    </row>
    <row r="49" spans="1:26" s="109" customFormat="1" ht="18" customHeight="1" x14ac:dyDescent="0.3">
      <c r="A49" s="114"/>
      <c r="B49" s="114"/>
      <c r="C49" s="114"/>
      <c r="D49" s="114"/>
      <c r="E49" s="114"/>
      <c r="F49" s="114"/>
      <c r="G49" s="114"/>
      <c r="H49" s="114"/>
      <c r="I49" s="113"/>
      <c r="J49" s="114"/>
      <c r="K49" s="114"/>
      <c r="L49" s="32"/>
      <c r="M49" s="33"/>
      <c r="N49" s="114"/>
      <c r="O49" s="125"/>
      <c r="R49" s="92"/>
    </row>
    <row r="50" spans="1:26" s="109" customFormat="1" ht="22.5" customHeight="1" x14ac:dyDescent="0.3">
      <c r="A50" s="533" t="s">
        <v>563</v>
      </c>
      <c r="B50" s="533"/>
      <c r="C50" s="533"/>
      <c r="D50" s="503" t="s">
        <v>565</v>
      </c>
      <c r="E50" s="503"/>
      <c r="F50" s="503"/>
      <c r="G50" s="503"/>
      <c r="H50" s="503" t="s">
        <v>684</v>
      </c>
      <c r="I50" s="503"/>
      <c r="J50" s="503"/>
      <c r="K50" s="503"/>
      <c r="L50" s="32"/>
      <c r="M50" s="33"/>
      <c r="N50" s="108"/>
      <c r="R50" s="92"/>
    </row>
    <row r="51" spans="1:26" s="109" customFormat="1" ht="42.6" customHeight="1" x14ac:dyDescent="0.3">
      <c r="A51" s="533"/>
      <c r="B51" s="533"/>
      <c r="C51" s="533"/>
      <c r="D51" s="151" t="s">
        <v>18</v>
      </c>
      <c r="E51" s="152" t="s">
        <v>25</v>
      </c>
      <c r="F51" s="153" t="s">
        <v>19</v>
      </c>
      <c r="G51" s="154" t="s">
        <v>25</v>
      </c>
      <c r="H51" s="155" t="s">
        <v>18</v>
      </c>
      <c r="I51" s="152" t="s">
        <v>25</v>
      </c>
      <c r="J51" s="153" t="s">
        <v>19</v>
      </c>
      <c r="K51" s="156" t="s">
        <v>25</v>
      </c>
      <c r="L51" s="32"/>
      <c r="M51" s="33"/>
      <c r="N51" s="108"/>
      <c r="R51" s="92"/>
    </row>
    <row r="52" spans="1:26" s="109" customFormat="1" ht="18" customHeight="1" x14ac:dyDescent="0.3">
      <c r="A52" s="157" t="s">
        <v>26</v>
      </c>
      <c r="B52" s="157"/>
      <c r="C52" s="158"/>
      <c r="D52" s="14"/>
      <c r="E52" s="14"/>
      <c r="F52" s="14"/>
      <c r="G52" s="15"/>
      <c r="H52" s="16"/>
      <c r="I52" s="14"/>
      <c r="J52" s="14"/>
      <c r="K52" s="17"/>
      <c r="L52" s="39" t="str">
        <f>IF(D40&gt;0,IF(D57&gt;0,IF(AND(D40=D57,D39=E57),"","Attenzione Maschi 2020 in B.1!"),"Compilare Maschi 2020 in B.2"),IF(AND(D40=D57,D39=E57),"","Attenzione Maschi 2020 in B.1!"))</f>
        <v/>
      </c>
      <c r="M52" s="51"/>
      <c r="N52" s="108"/>
      <c r="R52" s="92"/>
    </row>
    <row r="53" spans="1:26" s="109" customFormat="1" ht="18" customHeight="1" x14ac:dyDescent="0.3">
      <c r="A53" s="157" t="s">
        <v>27</v>
      </c>
      <c r="B53" s="157"/>
      <c r="C53" s="158"/>
      <c r="D53" s="14"/>
      <c r="E53" s="14"/>
      <c r="F53" s="14"/>
      <c r="G53" s="15"/>
      <c r="H53" s="16"/>
      <c r="I53" s="14"/>
      <c r="J53" s="14"/>
      <c r="K53" s="17"/>
      <c r="L53" s="78" t="str">
        <f>IF(F40&gt;0, IF(F57&gt;0,IF(AND(F40=F57,F39=G57),"","Attenzione Femmine 2020 in B.1!"),"Compilare Femmine 2020 in B.2"),IF(AND(F40=F57,F39=G57),"","Attenzione Femmine 2020 in B.1!"))</f>
        <v/>
      </c>
      <c r="M53" s="61"/>
      <c r="N53" s="108"/>
      <c r="R53" s="92"/>
    </row>
    <row r="54" spans="1:26" s="109" customFormat="1" ht="18" customHeight="1" x14ac:dyDescent="0.3">
      <c r="A54" s="157" t="s">
        <v>28</v>
      </c>
      <c r="B54" s="157"/>
      <c r="C54" s="158"/>
      <c r="D54" s="14"/>
      <c r="E54" s="14"/>
      <c r="F54" s="14"/>
      <c r="G54" s="15"/>
      <c r="H54" s="16"/>
      <c r="I54" s="14"/>
      <c r="J54" s="14"/>
      <c r="K54" s="17"/>
      <c r="L54" s="78" t="str">
        <f>IF((D39+F39)&gt;0,IF((E57+G57)&gt;0,IF((E57+G57)=(D39+F39),"","Attenzione part-time 2020 in B.2!"),"Compilare part-time 2020 in B.2"),IF((E57+G57)=(D39+F39),"","Attenzione part-time 2020 in B.2!"))</f>
        <v/>
      </c>
      <c r="M54" s="61"/>
      <c r="N54" s="108"/>
      <c r="R54" s="92"/>
    </row>
    <row r="55" spans="1:26" s="109" customFormat="1" ht="18" customHeight="1" x14ac:dyDescent="0.3">
      <c r="A55" s="157" t="s">
        <v>29</v>
      </c>
      <c r="B55" s="157"/>
      <c r="C55" s="158"/>
      <c r="D55" s="14"/>
      <c r="E55" s="14"/>
      <c r="F55" s="14"/>
      <c r="G55" s="15"/>
      <c r="H55" s="16"/>
      <c r="I55" s="14"/>
      <c r="J55" s="14"/>
      <c r="K55" s="17"/>
      <c r="L55" s="78" t="str">
        <f>IF(H40&gt;0, IF(H57&gt;0,IF(AND(H40=H57,H39=I57),"","Attenzione Maschi 2021 in B.1!"),"Compilare Maschi 2021 in B.2"),IF(AND(H40=H57,H39=I57),"","Attenzione Maschi 2021 in B.1!"))</f>
        <v/>
      </c>
      <c r="M55" s="61"/>
      <c r="N55" s="159"/>
      <c r="O55" s="159"/>
      <c r="P55" s="159"/>
      <c r="Q55" s="159"/>
      <c r="R55" s="159"/>
      <c r="S55" s="159"/>
      <c r="T55" s="159"/>
      <c r="U55" s="159"/>
      <c r="V55" s="92"/>
      <c r="W55" s="92"/>
      <c r="X55" s="92"/>
      <c r="Y55" s="92"/>
      <c r="Z55" s="92"/>
    </row>
    <row r="56" spans="1:26" s="109" customFormat="1" ht="18" customHeight="1" x14ac:dyDescent="0.3">
      <c r="A56" s="157" t="s">
        <v>30</v>
      </c>
      <c r="B56" s="157"/>
      <c r="C56" s="158"/>
      <c r="D56" s="14"/>
      <c r="E56" s="14"/>
      <c r="F56" s="14"/>
      <c r="G56" s="15"/>
      <c r="H56" s="16"/>
      <c r="I56" s="14"/>
      <c r="J56" s="14"/>
      <c r="K56" s="17"/>
      <c r="L56" s="78" t="str">
        <f>IF(J40&gt;0, IF(J57&gt;0,IF(AND(J40=J57,J39=K57),"","Attenzione Femmine 2021 in B.1!"),"Compilare Femmine 2021 in B.2"),IF(AND(J40=J57,J39=K57),"","Attenzione Femmine 2021 in B.1!"))</f>
        <v/>
      </c>
      <c r="M56" s="61"/>
      <c r="N56" s="113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s="109" customFormat="1" ht="18" customHeight="1" x14ac:dyDescent="0.3">
      <c r="A57" s="525" t="s">
        <v>562</v>
      </c>
      <c r="B57" s="525"/>
      <c r="C57" s="525"/>
      <c r="D57" s="160">
        <f t="shared" ref="D57:J57" si="0">+SUM(D52:D56)</f>
        <v>0</v>
      </c>
      <c r="E57" s="161">
        <f t="shared" si="0"/>
        <v>0</v>
      </c>
      <c r="F57" s="160">
        <f t="shared" si="0"/>
        <v>0</v>
      </c>
      <c r="G57" s="161">
        <f t="shared" si="0"/>
        <v>0</v>
      </c>
      <c r="H57" s="160">
        <f t="shared" si="0"/>
        <v>0</v>
      </c>
      <c r="I57" s="161">
        <f>+SUM(I52:I56)</f>
        <v>0</v>
      </c>
      <c r="J57" s="160">
        <f t="shared" si="0"/>
        <v>0</v>
      </c>
      <c r="K57" s="162">
        <f>+SUM(K52:K56)</f>
        <v>0</v>
      </c>
      <c r="L57" s="78" t="str">
        <f>IF((H39+J39)&gt;0,IF((I57+K57)&gt;0,IF((I57+K57)=(H39+J39),"","Attenzione part-time 2021 in B.2!"),"Compilare part-time 2021 in B.2"),IF((I57+K57)=(H39+J39),"","Attenzione part-time 2021 in B.2!"))</f>
        <v/>
      </c>
      <c r="M57" s="61"/>
      <c r="N57" s="113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ht="23.4" customHeight="1" x14ac:dyDescent="0.3"/>
    <row r="59" spans="1:26" s="165" customFormat="1" ht="18" customHeight="1" x14ac:dyDescent="0.3">
      <c r="A59" s="504" t="s">
        <v>685</v>
      </c>
      <c r="B59" s="504"/>
      <c r="C59" s="504"/>
      <c r="D59" s="504"/>
      <c r="E59" s="504"/>
      <c r="F59" s="504"/>
      <c r="G59" s="504"/>
      <c r="H59" s="504"/>
      <c r="I59" s="504"/>
      <c r="J59" s="504"/>
      <c r="K59" s="504"/>
      <c r="L59" s="43"/>
      <c r="M59" s="33"/>
      <c r="N59" s="163"/>
      <c r="O59" s="164"/>
      <c r="R59" s="166"/>
    </row>
    <row r="60" spans="1:26" s="167" customFormat="1" ht="25.95" customHeight="1" x14ac:dyDescent="0.3">
      <c r="B60" s="168" t="s">
        <v>558</v>
      </c>
      <c r="C60" s="169"/>
      <c r="D60" s="169"/>
      <c r="E60" s="169"/>
      <c r="F60" s="169"/>
      <c r="G60" s="169"/>
      <c r="H60" s="169"/>
      <c r="I60" s="507"/>
      <c r="J60" s="508"/>
      <c r="K60" s="170"/>
      <c r="L60" s="38"/>
      <c r="M60" s="44"/>
      <c r="N60" s="171"/>
      <c r="O60" s="171"/>
      <c r="P60" s="171"/>
      <c r="Q60" s="171"/>
      <c r="R60" s="172"/>
    </row>
    <row r="61" spans="1:26" s="167" customFormat="1" ht="7.2" customHeight="1" x14ac:dyDescent="0.3">
      <c r="B61" s="168"/>
      <c r="C61" s="169"/>
      <c r="D61" s="169"/>
      <c r="E61" s="169"/>
      <c r="F61" s="169"/>
      <c r="G61" s="169"/>
      <c r="H61" s="169"/>
      <c r="I61" s="173"/>
      <c r="J61" s="173"/>
      <c r="K61" s="170"/>
      <c r="L61" s="44"/>
      <c r="M61" s="44"/>
      <c r="N61" s="171"/>
      <c r="O61" s="171"/>
      <c r="P61" s="171"/>
      <c r="Q61" s="171"/>
      <c r="R61" s="172"/>
    </row>
    <row r="62" spans="1:26" s="167" customFormat="1" ht="21.6" customHeight="1" x14ac:dyDescent="0.3">
      <c r="B62" s="168" t="s">
        <v>754</v>
      </c>
      <c r="C62" s="174"/>
      <c r="D62" s="174"/>
      <c r="E62" s="174"/>
      <c r="F62" s="174"/>
      <c r="G62" s="174"/>
      <c r="H62" s="174"/>
      <c r="I62" s="507"/>
      <c r="J62" s="508"/>
      <c r="L62" s="60" t="str">
        <f>IF((I60+I62)&gt;0, IF((H44+J44-D44-F44)=(I60-I62),"","Attenzione: dati non coerenti con B.1"),"")</f>
        <v/>
      </c>
      <c r="M62" s="61"/>
      <c r="N62" s="171"/>
      <c r="P62" s="171"/>
      <c r="Q62" s="171"/>
      <c r="R62" s="172"/>
    </row>
    <row r="63" spans="1:26" s="167" customFormat="1" ht="6" customHeight="1" x14ac:dyDescent="0.3">
      <c r="B63" s="168"/>
      <c r="C63" s="174"/>
      <c r="D63" s="174"/>
      <c r="E63" s="174"/>
      <c r="F63" s="174"/>
      <c r="G63" s="174"/>
      <c r="H63" s="174"/>
      <c r="I63" s="175"/>
      <c r="J63" s="173"/>
      <c r="L63" s="45"/>
      <c r="M63" s="45"/>
      <c r="N63" s="171"/>
      <c r="P63" s="171"/>
      <c r="Q63" s="171"/>
      <c r="R63" s="172"/>
    </row>
    <row r="64" spans="1:26" s="167" customFormat="1" ht="21" customHeight="1" x14ac:dyDescent="0.3">
      <c r="B64" s="176" t="s">
        <v>566</v>
      </c>
      <c r="C64" s="177" t="s">
        <v>567</v>
      </c>
      <c r="D64" s="174"/>
      <c r="E64" s="174"/>
      <c r="F64" s="174"/>
      <c r="G64" s="174"/>
      <c r="H64" s="174"/>
      <c r="I64" s="526"/>
      <c r="J64" s="527"/>
      <c r="L64" s="76" t="str">
        <f>IF(OR(I60+I62&gt;0,I64+I65&gt;0), IF(AND(I64&lt;=I62,I65&lt;=I62,I64+I65&lt;=I62),"","Attenzione: dati non coerenti con dipendenti cessati"),"")</f>
        <v/>
      </c>
      <c r="M64" s="62"/>
      <c r="N64" s="171"/>
      <c r="O64" s="178"/>
      <c r="P64" s="171"/>
      <c r="Q64" s="171"/>
      <c r="R64" s="172"/>
    </row>
    <row r="65" spans="1:20" s="167" customFormat="1" ht="21" customHeight="1" x14ac:dyDescent="0.3">
      <c r="B65" s="179"/>
      <c r="C65" s="177" t="s">
        <v>765</v>
      </c>
      <c r="D65" s="174"/>
      <c r="E65" s="174"/>
      <c r="F65" s="174"/>
      <c r="G65" s="174"/>
      <c r="H65" s="174"/>
      <c r="I65" s="526"/>
      <c r="J65" s="527"/>
      <c r="L65" s="62"/>
      <c r="M65" s="62"/>
      <c r="N65" s="171"/>
      <c r="O65" s="178"/>
      <c r="P65" s="171"/>
      <c r="Q65" s="171"/>
      <c r="R65" s="172"/>
    </row>
    <row r="66" spans="1:20" s="167" customFormat="1" ht="15.6" customHeight="1" x14ac:dyDescent="0.3">
      <c r="A66" s="180"/>
      <c r="B66" s="179"/>
      <c r="C66" s="181" t="s">
        <v>583</v>
      </c>
      <c r="D66" s="182"/>
      <c r="E66" s="182"/>
      <c r="F66" s="182"/>
      <c r="G66" s="182"/>
      <c r="H66" s="182"/>
      <c r="L66" s="62" t="str">
        <f>IF((I62+I64)&gt;0, IF(I66&lt;=I64,"","Attenzione: dati non coerenti con dipendenti cessati!"),"")</f>
        <v/>
      </c>
      <c r="M66" s="62"/>
      <c r="N66" s="171"/>
      <c r="O66" s="178"/>
      <c r="P66" s="171"/>
      <c r="Q66" s="171"/>
      <c r="R66" s="172"/>
    </row>
    <row r="67" spans="1:20" s="167" customFormat="1" ht="13.95" customHeight="1" x14ac:dyDescent="0.3">
      <c r="B67" s="183"/>
      <c r="C67" s="171"/>
      <c r="D67" s="171"/>
      <c r="E67" s="171"/>
      <c r="F67" s="171"/>
      <c r="G67" s="171"/>
      <c r="H67" s="171"/>
      <c r="I67" s="184"/>
      <c r="J67" s="185"/>
      <c r="L67" s="46"/>
      <c r="M67" s="95"/>
      <c r="R67" s="186"/>
      <c r="S67" s="186"/>
      <c r="T67" s="178"/>
    </row>
    <row r="68" spans="1:20" s="167" customFormat="1" ht="29.4" customHeight="1" x14ac:dyDescent="0.3">
      <c r="A68" s="506" t="s">
        <v>698</v>
      </c>
      <c r="B68" s="506"/>
      <c r="C68" s="506"/>
      <c r="D68" s="506"/>
      <c r="E68" s="506"/>
      <c r="F68" s="506"/>
      <c r="G68" s="506"/>
      <c r="H68" s="187"/>
      <c r="I68" s="56" t="str">
        <f>IF(ISERROR((I60+I62)/(D44+F44)),"",(I60+I62)/(D44+F44))</f>
        <v/>
      </c>
      <c r="L68" s="38"/>
      <c r="M68" s="44"/>
      <c r="N68" s="171"/>
      <c r="O68" s="171"/>
      <c r="P68" s="171"/>
      <c r="Q68" s="171"/>
      <c r="R68" s="172"/>
    </row>
    <row r="69" spans="1:20" s="167" customFormat="1" ht="18.600000000000001" customHeight="1" x14ac:dyDescent="0.3">
      <c r="A69" s="188"/>
      <c r="B69" s="189"/>
      <c r="C69" s="189"/>
      <c r="D69" s="190"/>
      <c r="E69" s="189"/>
      <c r="F69" s="189"/>
      <c r="G69" s="187"/>
      <c r="H69" s="187"/>
      <c r="I69" s="187"/>
      <c r="L69" s="38"/>
      <c r="M69" s="44"/>
      <c r="N69" s="171"/>
      <c r="O69" s="171"/>
      <c r="P69" s="171"/>
      <c r="Q69" s="171"/>
      <c r="R69" s="172"/>
    </row>
    <row r="70" spans="1:20" ht="23.4" customHeight="1" x14ac:dyDescent="0.3">
      <c r="A70" s="504" t="s">
        <v>689</v>
      </c>
      <c r="B70" s="504" t="b">
        <v>0</v>
      </c>
      <c r="C70" s="504"/>
      <c r="D70" s="504" t="b">
        <v>0</v>
      </c>
      <c r="E70" s="504"/>
      <c r="F70" s="504"/>
      <c r="G70" s="504"/>
      <c r="H70" s="504"/>
      <c r="I70" s="504"/>
      <c r="J70" s="504"/>
      <c r="K70" s="504"/>
      <c r="M70" s="65"/>
      <c r="R70" s="133"/>
    </row>
    <row r="71" spans="1:20" ht="23.4" customHeight="1" x14ac:dyDescent="0.3">
      <c r="B71" s="191" t="s">
        <v>686</v>
      </c>
      <c r="C71" s="192"/>
      <c r="D71" s="192"/>
      <c r="E71" s="192"/>
      <c r="H71" s="46"/>
      <c r="I71" s="130"/>
      <c r="M71" s="65"/>
      <c r="R71" s="133"/>
    </row>
    <row r="72" spans="1:20" ht="23.4" customHeight="1" x14ac:dyDescent="0.3">
      <c r="A72" s="135" t="s">
        <v>10</v>
      </c>
      <c r="B72" s="389" t="b">
        <v>0</v>
      </c>
      <c r="C72" s="135" t="s">
        <v>11</v>
      </c>
      <c r="D72" s="389" t="b">
        <v>0</v>
      </c>
      <c r="E72" s="193" t="s">
        <v>687</v>
      </c>
      <c r="F72" s="422"/>
      <c r="G72" s="194"/>
      <c r="H72" s="46"/>
      <c r="K72" s="68" t="str">
        <f>IF(P72+Q72&gt;1,"Scegliere una sola opzione",IF(AND(Q72=1,F72=0),"Indicare il numero di lavoratori somministrati a tempo determinato",IF(AND(Q72=0,P72=1,F72&gt;0),"Attenzione: risposte non coerenti tra loro","")))</f>
        <v/>
      </c>
      <c r="M72" s="65"/>
      <c r="N72" s="116" t="str">
        <f>+IF(B72=TRUE,"1","0")</f>
        <v>0</v>
      </c>
      <c r="O72" s="116" t="str">
        <f>+IF(D72=TRUE,"1","0")</f>
        <v>0</v>
      </c>
      <c r="P72" s="145">
        <f>N72*1</f>
        <v>0</v>
      </c>
      <c r="Q72" s="145">
        <f>O72*1</f>
        <v>0</v>
      </c>
      <c r="R72" s="133"/>
    </row>
    <row r="73" spans="1:20" ht="14.4" customHeight="1" x14ac:dyDescent="0.3">
      <c r="C73" s="135"/>
      <c r="D73" s="143" t="b">
        <v>0</v>
      </c>
      <c r="E73" s="135"/>
      <c r="F73" s="195"/>
      <c r="G73" s="196"/>
      <c r="I73" s="192"/>
      <c r="M73" s="65"/>
      <c r="P73" s="141"/>
      <c r="Q73" s="141"/>
      <c r="R73" s="133"/>
    </row>
    <row r="74" spans="1:20" ht="23.4" customHeight="1" x14ac:dyDescent="0.3">
      <c r="A74" s="110"/>
      <c r="B74" s="191" t="s">
        <v>688</v>
      </c>
      <c r="C74" s="131"/>
      <c r="D74" s="131"/>
      <c r="E74" s="197"/>
      <c r="F74" s="196"/>
      <c r="I74" s="192"/>
      <c r="M74" s="65"/>
      <c r="P74" s="141"/>
      <c r="Q74" s="141"/>
      <c r="R74" s="133"/>
    </row>
    <row r="75" spans="1:20" ht="26.4" customHeight="1" x14ac:dyDescent="0.3">
      <c r="A75" s="135" t="s">
        <v>10</v>
      </c>
      <c r="B75" s="389" t="b">
        <v>0</v>
      </c>
      <c r="C75" s="135" t="s">
        <v>11</v>
      </c>
      <c r="D75" s="389" t="b">
        <v>0</v>
      </c>
      <c r="E75" s="193" t="s">
        <v>687</v>
      </c>
      <c r="F75" s="423"/>
      <c r="G75" s="194"/>
      <c r="K75" s="68" t="str">
        <f>IF(P75+Q75&gt;1,"Scegliere una sola opzione",IF(AND(Q75=1,F75=0),"Indicare il numero di lavoratori somministrati a tempo indeterminato",IF(AND(Q75=0,P75=1,F75&gt;0),"Attenzione: risposte non coerenti tra loro","")))</f>
        <v/>
      </c>
      <c r="M75" s="65"/>
      <c r="N75" s="116" t="str">
        <f>+IF(B75=TRUE,"1","0")</f>
        <v>0</v>
      </c>
      <c r="O75" s="116" t="str">
        <f>+IF(D75=TRUE,"1","0")</f>
        <v>0</v>
      </c>
      <c r="P75" s="145">
        <f>N75*1</f>
        <v>0</v>
      </c>
      <c r="Q75" s="145">
        <f>O75*1</f>
        <v>0</v>
      </c>
      <c r="R75" s="133"/>
    </row>
    <row r="76" spans="1:20" s="199" customFormat="1" ht="23.4" customHeight="1" x14ac:dyDescent="0.3">
      <c r="A76" s="198"/>
      <c r="B76" s="187"/>
      <c r="C76" s="187"/>
      <c r="E76" s="187"/>
      <c r="F76" s="187"/>
      <c r="G76" s="187"/>
      <c r="H76" s="187"/>
      <c r="I76" s="187"/>
      <c r="J76" s="187"/>
      <c r="L76" s="391"/>
      <c r="M76" s="44"/>
      <c r="N76" s="172"/>
      <c r="O76" s="172"/>
      <c r="P76" s="172"/>
      <c r="Q76" s="172"/>
      <c r="R76" s="172"/>
    </row>
    <row r="77" spans="1:20" s="95" customFormat="1" ht="29.25" customHeight="1" x14ac:dyDescent="0.3">
      <c r="A77" s="498" t="s">
        <v>788</v>
      </c>
      <c r="B77" s="498"/>
      <c r="C77" s="498"/>
      <c r="D77" s="498"/>
      <c r="E77" s="498"/>
      <c r="F77" s="498"/>
      <c r="G77" s="498"/>
      <c r="H77" s="498"/>
      <c r="I77" s="498"/>
      <c r="J77" s="498"/>
      <c r="L77" s="85"/>
      <c r="M77" s="96"/>
      <c r="N77" s="200"/>
      <c r="O77" s="89"/>
      <c r="P77" s="90"/>
      <c r="Q77" s="90"/>
      <c r="R77" s="44"/>
    </row>
    <row r="78" spans="1:20" s="95" customFormat="1" ht="23.4" customHeight="1" x14ac:dyDescent="0.3">
      <c r="A78" s="201"/>
      <c r="B78" s="469" t="s">
        <v>568</v>
      </c>
      <c r="C78" s="469"/>
      <c r="D78" s="469"/>
      <c r="E78" s="469"/>
      <c r="F78" s="469"/>
      <c r="G78" s="469"/>
      <c r="H78" s="202"/>
      <c r="I78" s="392" t="b">
        <v>0</v>
      </c>
      <c r="J78" s="203"/>
      <c r="K78" s="204"/>
      <c r="L78" s="60"/>
      <c r="M78" s="60"/>
      <c r="N78" s="116" t="str">
        <f>+IF(I78=TRUE,"1","0")</f>
        <v>0</v>
      </c>
      <c r="O78" s="116"/>
      <c r="P78" s="205">
        <f>N78*1</f>
        <v>0</v>
      </c>
      <c r="Q78" s="126"/>
      <c r="R78" s="44"/>
    </row>
    <row r="79" spans="1:20" s="95" customFormat="1" ht="37.200000000000003" customHeight="1" x14ac:dyDescent="0.3">
      <c r="A79" s="201"/>
      <c r="B79" s="470" t="s">
        <v>578</v>
      </c>
      <c r="C79" s="470"/>
      <c r="D79" s="470"/>
      <c r="E79" s="470"/>
      <c r="F79" s="470"/>
      <c r="G79" s="470"/>
      <c r="H79" s="206"/>
      <c r="I79" s="393" t="b">
        <v>0</v>
      </c>
      <c r="J79" s="203"/>
      <c r="K79" s="204"/>
      <c r="L79" s="60"/>
      <c r="M79" s="60"/>
      <c r="N79" s="116" t="str">
        <f t="shared" ref="N79:N81" si="1">+IF(I79=TRUE,"1","0")</f>
        <v>0</v>
      </c>
      <c r="O79" s="116"/>
      <c r="P79" s="205">
        <f t="shared" ref="P79:P80" si="2">N79*1</f>
        <v>0</v>
      </c>
      <c r="Q79" s="126"/>
      <c r="R79" s="44"/>
    </row>
    <row r="80" spans="1:20" s="95" customFormat="1" ht="23.4" customHeight="1" x14ac:dyDescent="0.3">
      <c r="A80" s="207"/>
      <c r="B80" s="470" t="s">
        <v>580</v>
      </c>
      <c r="C80" s="470"/>
      <c r="D80" s="470"/>
      <c r="E80" s="470"/>
      <c r="F80" s="470"/>
      <c r="G80" s="470"/>
      <c r="H80" s="206"/>
      <c r="I80" s="393" t="b">
        <v>0</v>
      </c>
      <c r="J80" s="203"/>
      <c r="K80" s="204"/>
      <c r="L80" s="60"/>
      <c r="M80" s="60"/>
      <c r="N80" s="116" t="str">
        <f t="shared" si="1"/>
        <v>0</v>
      </c>
      <c r="O80" s="116"/>
      <c r="P80" s="205">
        <f t="shared" si="2"/>
        <v>0</v>
      </c>
      <c r="Q80" s="126"/>
      <c r="R80" s="44"/>
    </row>
    <row r="81" spans="1:24" s="95" customFormat="1" ht="23.4" customHeight="1" x14ac:dyDescent="0.3">
      <c r="A81" s="207"/>
      <c r="B81" s="470" t="s">
        <v>789</v>
      </c>
      <c r="C81" s="489"/>
      <c r="D81" s="489"/>
      <c r="E81" s="489"/>
      <c r="F81" s="489"/>
      <c r="G81" s="489"/>
      <c r="H81" s="206"/>
      <c r="I81" s="393" t="b">
        <v>0</v>
      </c>
      <c r="J81" s="203"/>
      <c r="K81" s="60" t="str">
        <f>IF(AND(P81=1,P78+P79+P80&gt;0),"Attenzione: risposta non coerente con opzioni selezionate",IF(P81+P82&gt;1,"Attenzione: risposte non coerenti",""))</f>
        <v/>
      </c>
      <c r="M81" s="60"/>
      <c r="N81" s="116" t="str">
        <f t="shared" si="1"/>
        <v>0</v>
      </c>
      <c r="O81" s="116"/>
      <c r="P81" s="205">
        <f t="shared" ref="P81" si="3">N81*1</f>
        <v>0</v>
      </c>
      <c r="Q81" s="126"/>
      <c r="R81" s="44"/>
    </row>
    <row r="82" spans="1:24" s="95" customFormat="1" ht="23.4" customHeight="1" x14ac:dyDescent="0.3">
      <c r="A82" s="207"/>
      <c r="B82" s="470" t="s">
        <v>579</v>
      </c>
      <c r="C82" s="489"/>
      <c r="D82" s="489"/>
      <c r="E82" s="489"/>
      <c r="F82" s="489"/>
      <c r="G82" s="489"/>
      <c r="H82" s="206"/>
      <c r="I82" s="393" t="b">
        <v>0</v>
      </c>
      <c r="J82" s="203"/>
      <c r="K82" s="60" t="str">
        <f>IF(AND(P82=1,P78+P79+P80&gt;0),"Attenzione: risposta non coerente con opzioni selezionate","")</f>
        <v/>
      </c>
      <c r="M82" s="60"/>
      <c r="N82" s="116" t="str">
        <f t="shared" ref="N82" si="4">+IF(I82=TRUE,"1","0")</f>
        <v>0</v>
      </c>
      <c r="O82" s="116"/>
      <c r="P82" s="205">
        <f t="shared" ref="P82" si="5">N82*1</f>
        <v>0</v>
      </c>
      <c r="Q82" s="126"/>
      <c r="R82" s="44"/>
    </row>
    <row r="83" spans="1:24" s="199" customFormat="1" ht="23.4" customHeight="1" x14ac:dyDescent="0.3">
      <c r="B83" s="183"/>
      <c r="E83" s="208"/>
      <c r="F83" s="209"/>
      <c r="G83" s="209"/>
      <c r="L83" s="47"/>
      <c r="M83" s="96"/>
      <c r="N83" s="134"/>
      <c r="O83" s="116"/>
      <c r="P83" s="113"/>
      <c r="Q83" s="113"/>
      <c r="R83" s="172"/>
    </row>
    <row r="84" spans="1:24" s="46" customFormat="1" ht="30" customHeight="1" x14ac:dyDescent="0.3">
      <c r="A84" s="498" t="s">
        <v>791</v>
      </c>
      <c r="B84" s="498"/>
      <c r="C84" s="498"/>
      <c r="D84" s="498"/>
      <c r="E84" s="498"/>
      <c r="F84" s="498"/>
      <c r="G84" s="498"/>
      <c r="H84" s="498"/>
      <c r="I84" s="498"/>
      <c r="J84" s="498"/>
      <c r="K84" s="498"/>
      <c r="L84" s="38"/>
      <c r="M84" s="44"/>
      <c r="N84" s="174"/>
      <c r="O84" s="174"/>
      <c r="P84" s="210"/>
      <c r="Q84" s="210"/>
      <c r="R84" s="44"/>
    </row>
    <row r="85" spans="1:24" s="215" customFormat="1" ht="23.4" customHeight="1" x14ac:dyDescent="0.3">
      <c r="A85" s="211"/>
      <c r="B85" s="211"/>
      <c r="C85" s="211"/>
      <c r="D85" s="211"/>
      <c r="E85" s="211"/>
      <c r="F85" s="211"/>
      <c r="G85" s="211"/>
      <c r="H85" s="212" t="s">
        <v>10</v>
      </c>
      <c r="I85" s="394" t="b">
        <v>0</v>
      </c>
      <c r="J85" s="212" t="s">
        <v>11</v>
      </c>
      <c r="K85" s="394" t="b">
        <v>0</v>
      </c>
      <c r="L85" s="60" t="str">
        <f>IF(P85+Q85&gt;1,"Scegliere una sola opzione","")</f>
        <v/>
      </c>
      <c r="M85" s="60"/>
      <c r="N85" s="213" t="str">
        <f>+IF(I85=TRUE,"1","0")</f>
        <v>0</v>
      </c>
      <c r="O85" s="213" t="str">
        <f>+IF(K85=TRUE,"1","0")</f>
        <v>0</v>
      </c>
      <c r="P85" s="214">
        <f>N85*1</f>
        <v>0</v>
      </c>
      <c r="Q85" s="214">
        <f>O85*1</f>
        <v>0</v>
      </c>
      <c r="R85" s="49"/>
    </row>
    <row r="86" spans="1:24" s="167" customFormat="1" ht="23.4" customHeight="1" x14ac:dyDescent="0.3">
      <c r="I86" s="216"/>
      <c r="L86" s="46"/>
      <c r="M86" s="95"/>
      <c r="O86" s="171"/>
      <c r="P86" s="171"/>
      <c r="Q86" s="171"/>
      <c r="R86" s="172"/>
    </row>
    <row r="87" spans="1:24" s="165" customFormat="1" ht="39.6" customHeight="1" x14ac:dyDescent="0.3">
      <c r="A87" s="478" t="s">
        <v>702</v>
      </c>
      <c r="B87" s="478"/>
      <c r="C87" s="478"/>
      <c r="D87" s="478"/>
      <c r="E87" s="478"/>
      <c r="F87" s="478"/>
      <c r="G87" s="478"/>
      <c r="H87" s="478"/>
      <c r="I87" s="478"/>
      <c r="J87" s="478"/>
      <c r="K87" s="478"/>
      <c r="L87" s="32"/>
      <c r="M87" s="33"/>
      <c r="R87" s="166"/>
    </row>
    <row r="88" spans="1:24" s="218" customFormat="1" ht="39.6" customHeight="1" x14ac:dyDescent="0.3">
      <c r="A88" s="517" t="s">
        <v>680</v>
      </c>
      <c r="B88" s="517"/>
      <c r="C88" s="517"/>
      <c r="D88" s="517"/>
      <c r="E88" s="517"/>
      <c r="F88" s="517"/>
      <c r="G88" s="517"/>
      <c r="H88" s="517"/>
      <c r="I88" s="517"/>
      <c r="J88" s="517"/>
      <c r="K88" s="517"/>
      <c r="L88" s="70"/>
      <c r="M88" s="97"/>
      <c r="N88" s="66"/>
      <c r="O88" s="66"/>
      <c r="P88" s="66"/>
      <c r="Q88" s="66"/>
      <c r="R88" s="217"/>
      <c r="S88" s="66"/>
      <c r="T88" s="66"/>
      <c r="U88" s="66"/>
      <c r="V88" s="66"/>
      <c r="W88" s="66"/>
      <c r="X88" s="66"/>
    </row>
    <row r="89" spans="1:24" s="218" customFormat="1" ht="11.4" customHeight="1" x14ac:dyDescent="0.3">
      <c r="A89" s="219"/>
      <c r="B89" s="219"/>
      <c r="C89" s="219"/>
      <c r="D89" s="219"/>
      <c r="E89" s="219"/>
      <c r="F89" s="219"/>
      <c r="G89" s="219"/>
      <c r="H89" s="219"/>
      <c r="I89" s="220"/>
      <c r="J89" s="219"/>
      <c r="K89" s="219"/>
      <c r="L89" s="70"/>
      <c r="M89" s="97"/>
      <c r="N89" s="101"/>
      <c r="O89" s="101"/>
      <c r="P89" s="101"/>
      <c r="Q89" s="101"/>
      <c r="R89" s="101"/>
      <c r="S89" s="101"/>
      <c r="T89" s="101"/>
      <c r="U89" s="66"/>
      <c r="V89" s="66"/>
      <c r="W89" s="66"/>
      <c r="X89" s="66"/>
    </row>
    <row r="90" spans="1:24" s="165" customFormat="1" ht="19.95" customHeight="1" x14ac:dyDescent="0.3">
      <c r="A90" s="221" t="s">
        <v>681</v>
      </c>
      <c r="B90" s="222"/>
      <c r="C90" s="222"/>
      <c r="D90" s="222"/>
      <c r="E90" s="222"/>
      <c r="F90" s="222"/>
      <c r="G90" s="222"/>
      <c r="H90" s="222"/>
      <c r="I90" s="101"/>
      <c r="J90" s="222"/>
      <c r="K90" s="222"/>
      <c r="L90" s="32"/>
      <c r="M90" s="98"/>
      <c r="N90" s="222"/>
      <c r="O90" s="223"/>
      <c r="P90" s="131"/>
      <c r="Q90" s="131"/>
      <c r="R90" s="101"/>
      <c r="S90" s="131"/>
      <c r="T90" s="131"/>
      <c r="U90" s="131"/>
      <c r="V90" s="131"/>
      <c r="W90" s="131"/>
      <c r="X90" s="131"/>
    </row>
    <row r="91" spans="1:24" s="165" customFormat="1" ht="26.4" customHeight="1" x14ac:dyDescent="0.3">
      <c r="A91" s="485"/>
      <c r="B91" s="485"/>
      <c r="C91" s="485"/>
      <c r="D91" s="485"/>
      <c r="E91" s="485"/>
      <c r="F91" s="485"/>
      <c r="G91" s="485"/>
      <c r="H91" s="486" t="s">
        <v>31</v>
      </c>
      <c r="I91" s="486"/>
      <c r="J91" s="487" t="s">
        <v>30</v>
      </c>
      <c r="K91" s="487"/>
      <c r="L91" s="32"/>
      <c r="M91" s="98"/>
      <c r="N91" s="224" t="s">
        <v>32</v>
      </c>
      <c r="O91" s="67"/>
      <c r="P91" s="67"/>
      <c r="Q91" s="67"/>
      <c r="R91" s="101"/>
      <c r="S91" s="131"/>
      <c r="T91" s="131"/>
      <c r="U91" s="131"/>
      <c r="V91" s="131"/>
      <c r="W91" s="131"/>
      <c r="X91" s="131"/>
    </row>
    <row r="92" spans="1:24" s="165" customFormat="1" ht="19.95" customHeight="1" x14ac:dyDescent="0.3">
      <c r="A92" s="565" t="s">
        <v>832</v>
      </c>
      <c r="B92" s="565"/>
      <c r="C92" s="565"/>
      <c r="D92" s="565"/>
      <c r="E92" s="565"/>
      <c r="F92" s="565"/>
      <c r="G92" s="566"/>
      <c r="H92" s="569"/>
      <c r="I92" s="570"/>
      <c r="J92" s="573"/>
      <c r="K92" s="569"/>
      <c r="L92" s="78" t="str">
        <f>IF(F104+G104+H104+I104=0,IF(H92&gt;0,"Nessun quadro/impieg./intermedio FT in B.2!",""),IF(H92=0,"Compilare Ferie Quadri/Impiegati/Intermedi",""))</f>
        <v/>
      </c>
      <c r="M92" s="99"/>
      <c r="N92" s="563" t="s">
        <v>33</v>
      </c>
      <c r="O92" s="563"/>
      <c r="P92" s="563"/>
      <c r="Q92" s="563"/>
      <c r="R92" s="563"/>
      <c r="S92" s="563"/>
      <c r="T92" s="131"/>
      <c r="U92" s="131"/>
      <c r="V92" s="131"/>
      <c r="W92" s="131"/>
      <c r="X92" s="131"/>
    </row>
    <row r="93" spans="1:24" s="165" customFormat="1" ht="19.95" customHeight="1" x14ac:dyDescent="0.3">
      <c r="A93" s="567"/>
      <c r="B93" s="567"/>
      <c r="C93" s="567"/>
      <c r="D93" s="567"/>
      <c r="E93" s="567"/>
      <c r="F93" s="567"/>
      <c r="G93" s="568"/>
      <c r="H93" s="571"/>
      <c r="I93" s="572"/>
      <c r="J93" s="574"/>
      <c r="K93" s="571"/>
      <c r="L93" s="78" t="str">
        <f>IF(J104+K104=0,IF(J92&gt;0,"Nessun Operaio FT in B.2!",""),IF(J92=0,"Compilare Ferie Operai",""))</f>
        <v/>
      </c>
      <c r="M93" s="99"/>
      <c r="N93" s="564" t="s">
        <v>34</v>
      </c>
      <c r="O93" s="564"/>
      <c r="P93" s="564"/>
      <c r="Q93" s="131"/>
      <c r="R93" s="101"/>
      <c r="S93" s="131"/>
      <c r="T93" s="131"/>
      <c r="U93" s="131"/>
      <c r="V93" s="131"/>
      <c r="W93" s="131"/>
      <c r="X93" s="131"/>
    </row>
    <row r="94" spans="1:24" s="165" customFormat="1" ht="19.95" customHeight="1" x14ac:dyDescent="0.25">
      <c r="A94" s="565" t="s">
        <v>756</v>
      </c>
      <c r="B94" s="565"/>
      <c r="C94" s="565"/>
      <c r="D94" s="565"/>
      <c r="E94" s="565"/>
      <c r="F94" s="565"/>
      <c r="G94" s="566"/>
      <c r="H94" s="580"/>
      <c r="I94" s="581"/>
      <c r="J94" s="584"/>
      <c r="K94" s="580"/>
      <c r="L94" s="78" t="str">
        <f>IF(F104+G104+H104+I104=0,IF(H94&gt;0,"Nessun quadro/impiegato/intermedio in B.2!",""),IF(H94=0,"Compilare Orario Quadri/Impiegati/Intermedi",IF(H94&gt;48,"Orario settimanale &gt; 48 ore?","")))</f>
        <v/>
      </c>
      <c r="M94" s="99"/>
      <c r="N94" s="225"/>
      <c r="O94" s="226" t="s">
        <v>35</v>
      </c>
      <c r="P94" s="227" t="s">
        <v>36</v>
      </c>
      <c r="Q94" s="131"/>
      <c r="R94" s="101"/>
      <c r="S94" s="131"/>
      <c r="T94" s="131"/>
      <c r="U94" s="131"/>
      <c r="V94" s="131"/>
      <c r="W94" s="131"/>
      <c r="X94" s="131"/>
    </row>
    <row r="95" spans="1:24" s="165" customFormat="1" ht="19.95" customHeight="1" x14ac:dyDescent="0.3">
      <c r="A95" s="469"/>
      <c r="B95" s="469"/>
      <c r="C95" s="469"/>
      <c r="D95" s="469"/>
      <c r="E95" s="469"/>
      <c r="F95" s="469"/>
      <c r="G95" s="579"/>
      <c r="H95" s="582"/>
      <c r="I95" s="583"/>
      <c r="J95" s="585"/>
      <c r="K95" s="582"/>
      <c r="L95" s="78" t="str">
        <f>IF(J104+K104=0,IF(J94&gt;0,"Nessun operaio in B.2!",""),IF(J94=0,"Compilare Orario Operai",IF(J94&gt;48,"Orario settimanale &gt; 48?","")))</f>
        <v/>
      </c>
      <c r="M95" s="99"/>
      <c r="N95" s="228" t="s">
        <v>37</v>
      </c>
      <c r="O95" s="229" t="e">
        <f>H92/(F104+G104+H104+I104)</f>
        <v>#DIV/0!</v>
      </c>
      <c r="P95" s="230" t="e">
        <f>J92/(J104+K104)</f>
        <v>#DIV/0!</v>
      </c>
      <c r="Q95" s="131"/>
      <c r="R95" s="101"/>
      <c r="S95" s="131"/>
      <c r="T95" s="131"/>
      <c r="U95" s="131"/>
      <c r="V95" s="131"/>
      <c r="W95" s="131"/>
      <c r="X95" s="131"/>
    </row>
    <row r="96" spans="1:24" s="165" customFormat="1" ht="38.4" customHeight="1" x14ac:dyDescent="0.3">
      <c r="A96" s="586" t="s">
        <v>690</v>
      </c>
      <c r="B96" s="586"/>
      <c r="C96" s="586"/>
      <c r="D96" s="586"/>
      <c r="E96" s="586"/>
      <c r="F96" s="586"/>
      <c r="G96" s="587"/>
      <c r="H96" s="588"/>
      <c r="I96" s="589"/>
      <c r="J96" s="588"/>
      <c r="K96" s="588"/>
      <c r="L96" s="70"/>
      <c r="M96" s="98"/>
      <c r="N96" s="228" t="s">
        <v>38</v>
      </c>
      <c r="O96" s="229" t="e">
        <f>H94/(F104+G104+H104+I104)</f>
        <v>#DIV/0!</v>
      </c>
      <c r="P96" s="230" t="e">
        <f>J94/(J104+K104)</f>
        <v>#DIV/0!</v>
      </c>
      <c r="Q96" s="131"/>
      <c r="R96" s="101"/>
      <c r="S96" s="131"/>
      <c r="T96" s="131"/>
      <c r="U96" s="131"/>
      <c r="V96" s="131"/>
      <c r="W96" s="131"/>
      <c r="X96" s="131"/>
    </row>
    <row r="97" spans="1:27" s="165" customFormat="1" ht="20.399999999999999" customHeight="1" x14ac:dyDescent="0.25">
      <c r="A97" s="577" t="s">
        <v>682</v>
      </c>
      <c r="B97" s="577"/>
      <c r="C97" s="577"/>
      <c r="D97" s="577"/>
      <c r="E97" s="577"/>
      <c r="F97" s="577"/>
      <c r="G97" s="577"/>
      <c r="H97" s="577"/>
      <c r="I97" s="577"/>
      <c r="J97" s="577"/>
      <c r="K97" s="577"/>
      <c r="L97" s="32"/>
      <c r="M97" s="98"/>
      <c r="N97" s="131"/>
      <c r="O97" s="133"/>
      <c r="P97" s="133"/>
      <c r="Q97" s="131"/>
      <c r="R97" s="101"/>
      <c r="S97" s="131"/>
      <c r="T97" s="131"/>
      <c r="U97" s="131"/>
      <c r="V97" s="131"/>
      <c r="W97" s="131"/>
      <c r="X97" s="131"/>
    </row>
    <row r="98" spans="1:27" s="165" customFormat="1" ht="20.399999999999999" customHeight="1" x14ac:dyDescent="0.25">
      <c r="A98" s="222"/>
      <c r="B98" s="222"/>
      <c r="C98" s="222"/>
      <c r="D98" s="222"/>
      <c r="E98" s="222"/>
      <c r="F98" s="222"/>
      <c r="G98" s="222"/>
      <c r="H98" s="222"/>
      <c r="I98" s="101"/>
      <c r="J98" s="222"/>
      <c r="K98" s="222"/>
      <c r="L98" s="32"/>
      <c r="M98" s="98"/>
      <c r="N98" s="222"/>
      <c r="O98" s="231"/>
      <c r="P98" s="133"/>
      <c r="Q98" s="131"/>
      <c r="R98" s="101"/>
      <c r="S98" s="131"/>
      <c r="T98" s="131"/>
      <c r="U98" s="131"/>
      <c r="V98" s="131"/>
      <c r="W98" s="131"/>
      <c r="X98" s="131"/>
    </row>
    <row r="99" spans="1:27" s="165" customFormat="1" ht="34.200000000000003" customHeight="1" x14ac:dyDescent="0.3">
      <c r="A99" s="578" t="s">
        <v>757</v>
      </c>
      <c r="B99" s="578"/>
      <c r="C99" s="578"/>
      <c r="D99" s="578"/>
      <c r="E99" s="578"/>
      <c r="F99" s="578"/>
      <c r="G99" s="578"/>
      <c r="H99" s="578"/>
      <c r="I99" s="578"/>
      <c r="J99" s="578"/>
      <c r="K99" s="578"/>
      <c r="L99" s="32"/>
      <c r="M99" s="98"/>
      <c r="N99" s="600"/>
      <c r="O99" s="600"/>
      <c r="P99" s="593" t="s">
        <v>39</v>
      </c>
      <c r="Q99" s="593"/>
      <c r="R99" s="594"/>
      <c r="S99" s="593" t="s">
        <v>27</v>
      </c>
      <c r="T99" s="593"/>
      <c r="U99" s="594"/>
      <c r="V99" s="593" t="s">
        <v>40</v>
      </c>
      <c r="W99" s="593"/>
      <c r="X99" s="594"/>
      <c r="Y99" s="593" t="s">
        <v>30</v>
      </c>
      <c r="Z99" s="593"/>
      <c r="AA99" s="594"/>
    </row>
    <row r="100" spans="1:27" s="165" customFormat="1" ht="28.95" customHeight="1" x14ac:dyDescent="0.3">
      <c r="A100" s="595" t="s">
        <v>41</v>
      </c>
      <c r="B100" s="595"/>
      <c r="C100" s="595"/>
      <c r="D100" s="595"/>
      <c r="E100" s="595"/>
      <c r="F100" s="595"/>
      <c r="G100" s="595"/>
      <c r="H100" s="595"/>
      <c r="I100" s="595"/>
      <c r="J100" s="595"/>
      <c r="K100" s="595"/>
      <c r="L100" s="32"/>
      <c r="M100" s="98"/>
      <c r="N100" s="600"/>
      <c r="O100" s="600"/>
      <c r="P100" s="232" t="s">
        <v>18</v>
      </c>
      <c r="Q100" s="233" t="s">
        <v>19</v>
      </c>
      <c r="R100" s="234" t="s">
        <v>39</v>
      </c>
      <c r="S100" s="232" t="s">
        <v>18</v>
      </c>
      <c r="T100" s="233" t="s">
        <v>19</v>
      </c>
      <c r="U100" s="234" t="s">
        <v>39</v>
      </c>
      <c r="V100" s="232" t="s">
        <v>18</v>
      </c>
      <c r="W100" s="233" t="s">
        <v>19</v>
      </c>
      <c r="X100" s="234" t="s">
        <v>39</v>
      </c>
      <c r="Y100" s="232" t="s">
        <v>18</v>
      </c>
      <c r="Z100" s="233" t="s">
        <v>19</v>
      </c>
      <c r="AA100" s="234" t="s">
        <v>39</v>
      </c>
    </row>
    <row r="101" spans="1:27" s="165" customFormat="1" ht="28.95" customHeight="1" x14ac:dyDescent="0.3">
      <c r="A101" s="599" t="s">
        <v>42</v>
      </c>
      <c r="B101" s="599"/>
      <c r="C101" s="599"/>
      <c r="D101" s="599"/>
      <c r="E101" s="599"/>
      <c r="F101" s="597" t="s">
        <v>718</v>
      </c>
      <c r="G101" s="598"/>
      <c r="H101" s="598"/>
      <c r="I101" s="598"/>
      <c r="J101" s="598"/>
      <c r="K101" s="598"/>
      <c r="L101" s="32"/>
      <c r="M101" s="98"/>
      <c r="N101" s="235" t="s">
        <v>43</v>
      </c>
      <c r="O101" s="235"/>
      <c r="P101" s="230">
        <f>+S101+V101+Y101</f>
        <v>0</v>
      </c>
      <c r="Q101" s="236">
        <f>+T101+W101+Z101</f>
        <v>0</v>
      </c>
      <c r="R101" s="237">
        <f>+U101+X101+AA101</f>
        <v>0</v>
      </c>
      <c r="S101" s="230">
        <f>+$F$104</f>
        <v>0</v>
      </c>
      <c r="T101" s="236">
        <f>$G$104</f>
        <v>0</v>
      </c>
      <c r="U101" s="237">
        <f>+S101+T101</f>
        <v>0</v>
      </c>
      <c r="V101" s="230">
        <f>$H$104</f>
        <v>0</v>
      </c>
      <c r="W101" s="236">
        <f>$I$104</f>
        <v>0</v>
      </c>
      <c r="X101" s="237">
        <f>+V101+W101</f>
        <v>0</v>
      </c>
      <c r="Y101" s="230">
        <f>$J$104</f>
        <v>0</v>
      </c>
      <c r="Z101" s="236">
        <f>$K$104</f>
        <v>0</v>
      </c>
      <c r="AA101" s="237">
        <f>+Y101+Z101</f>
        <v>0</v>
      </c>
    </row>
    <row r="102" spans="1:27" s="165" customFormat="1" ht="19.2" customHeight="1" x14ac:dyDescent="0.3">
      <c r="A102" s="238"/>
      <c r="B102" s="238"/>
      <c r="C102" s="238"/>
      <c r="D102" s="238"/>
      <c r="E102" s="239"/>
      <c r="F102" s="596" t="s">
        <v>27</v>
      </c>
      <c r="G102" s="596"/>
      <c r="H102" s="596" t="s">
        <v>40</v>
      </c>
      <c r="I102" s="596"/>
      <c r="J102" s="596" t="s">
        <v>30</v>
      </c>
      <c r="K102" s="596"/>
      <c r="L102" s="32"/>
      <c r="M102" s="98"/>
      <c r="N102" s="235" t="s">
        <v>44</v>
      </c>
      <c r="O102" s="235"/>
      <c r="P102" s="240" t="str">
        <f>IF(P101&gt;0,+(S102*S101+V102*V101+Y102*Y101)/P101,"0")</f>
        <v>0</v>
      </c>
      <c r="Q102" s="241" t="str">
        <f>IF(Q101&gt;0,+(T102*T101+W102*W101+Z102*Z101)/Q101,"0")</f>
        <v>0</v>
      </c>
      <c r="R102" s="242" t="str">
        <f>IF(P101&gt;0,IF(Q101&gt;0,+(P102*P101+Q102*Q101)/R101,P102),Q102)</f>
        <v>0</v>
      </c>
      <c r="S102" s="240" t="str">
        <f>IF(S101&gt;0,(((365-104-8-H92)/5)*(H94-(H96/60))-F117/S101),"0")</f>
        <v>0</v>
      </c>
      <c r="T102" s="241" t="str">
        <f>IF(T101&gt;0,(((365-104-8-H92)/5)*(H94-(H96/60))-G117/T101),"0")</f>
        <v>0</v>
      </c>
      <c r="U102" s="242" t="str">
        <f>IF(S101&gt;0,IF(T101&gt;0,+(S102*S101+T102*T101)/U101,S102),T102)</f>
        <v>0</v>
      </c>
      <c r="V102" s="240" t="str">
        <f>IF(V101&gt;0,(((365-104-8-H92)/5)*(H94-(H96/60))-H117/V101),"0")</f>
        <v>0</v>
      </c>
      <c r="W102" s="241" t="str">
        <f>IF(W101&gt;0,(((365-104-8-H92)/5)*(H94-(H96/60))-I117/W101),"0")</f>
        <v>0</v>
      </c>
      <c r="X102" s="242" t="str">
        <f>IF(V101&gt;0,IF(W101&gt;0,+(V102*V101+W102*W101)/X101,V102),W102)</f>
        <v>0</v>
      </c>
      <c r="Y102" s="240" t="str">
        <f>IF(Y101&gt;0,(((365-104-8-J92)/5)*(J94-(J96/60))-J117/Y101),"0")</f>
        <v>0</v>
      </c>
      <c r="Z102" s="241" t="str">
        <f>IF(Z101&gt;0,(((365-104-8-J92)/5)*(J94-(J96/60))-K117/Z101),"0")</f>
        <v>0</v>
      </c>
      <c r="AA102" s="242" t="str">
        <f>IF(Y101&gt;0,IF(Z101&gt;0,+(Y102*Y101+Z102*Z101)/AA101,Y102),Z102)</f>
        <v>0</v>
      </c>
    </row>
    <row r="103" spans="1:27" s="165" customFormat="1" ht="19.2" customHeight="1" x14ac:dyDescent="0.3">
      <c r="A103" s="238"/>
      <c r="B103" s="238"/>
      <c r="C103" s="238"/>
      <c r="D103" s="238"/>
      <c r="E103" s="239"/>
      <c r="F103" s="243" t="s">
        <v>18</v>
      </c>
      <c r="G103" s="244" t="s">
        <v>19</v>
      </c>
      <c r="H103" s="243" t="s">
        <v>18</v>
      </c>
      <c r="I103" s="245" t="s">
        <v>19</v>
      </c>
      <c r="J103" s="243" t="s">
        <v>18</v>
      </c>
      <c r="K103" s="244" t="s">
        <v>19</v>
      </c>
      <c r="L103" s="32"/>
      <c r="M103" s="98"/>
      <c r="N103" s="235" t="s">
        <v>45</v>
      </c>
      <c r="O103" s="235"/>
      <c r="P103" s="240" t="str">
        <f>IF(P101&gt;0,+(S103*S101+V103*V101+Y103*Y101)/P101,"0")</f>
        <v>0</v>
      </c>
      <c r="Q103" s="241" t="str">
        <f>IF(Q101,+(T103*T101+W103*W101+Z103*Z101)/Q101,"0")</f>
        <v>0</v>
      </c>
      <c r="R103" s="242" t="str">
        <f>IF(P101&gt;0,IF(Q101&gt;0,+(P103*P101+Q103*Q101)/R101,P103),Q103)</f>
        <v>0</v>
      </c>
      <c r="S103" s="240" t="str">
        <f>IF(S101&gt;0,+S102-(F105+F106+F109+F110+F112+F113+F114)/S101,"0")</f>
        <v>0</v>
      </c>
      <c r="T103" s="241" t="str">
        <f>IF(T101&gt;0,+T102-(G105+G106+G109+G110+G112+G113+G114)/T101,"0")</f>
        <v>0</v>
      </c>
      <c r="U103" s="242" t="str">
        <f>IF(S101&gt;0,IF(T101&gt;0,+(S103*S101+T103*T101)/U101,S103),T103)</f>
        <v>0</v>
      </c>
      <c r="V103" s="240" t="str">
        <f>IF(V101&gt;0,+V102-(H105+H106+H109+H110+H112+H113+H114)/V101,"0")</f>
        <v>0</v>
      </c>
      <c r="W103" s="241" t="str">
        <f>IF(W101&gt;0,+W102-(I105+I106+I109+I110+I112+I113+I114)/W101,"0")</f>
        <v>0</v>
      </c>
      <c r="X103" s="242" t="str">
        <f>IF(V101&gt;0,IF(W101&gt;0,+(V103*V101+W103*W101)/X101,V103),W103)</f>
        <v>0</v>
      </c>
      <c r="Y103" s="240" t="str">
        <f>IF(Y101&gt;0,+Y102-(J105+J106+J109+J110+J112+J113+J114)/Y101,"0")</f>
        <v>0</v>
      </c>
      <c r="Z103" s="241" t="str">
        <f>IF(Z101&gt;0,+Z102-(K105+K106+K109+K110+K112+K113+K114)/Z101,"0")</f>
        <v>0</v>
      </c>
      <c r="AA103" s="242" t="str">
        <f>IF(Y101&gt;0,IF(Z101&gt;0,+(Y103*Y101+Z103*Z101)/AA101,Y103),Z103)</f>
        <v>0</v>
      </c>
    </row>
    <row r="104" spans="1:27" s="165" customFormat="1" ht="36" customHeight="1" x14ac:dyDescent="0.3">
      <c r="A104" s="575" t="s">
        <v>775</v>
      </c>
      <c r="B104" s="575"/>
      <c r="C104" s="575"/>
      <c r="D104" s="575"/>
      <c r="E104" s="576"/>
      <c r="F104" s="246">
        <f>+(D53+H53-E53-I53)/2</f>
        <v>0</v>
      </c>
      <c r="G104" s="247">
        <f>(F53+J53-G53-K53)/2</f>
        <v>0</v>
      </c>
      <c r="H104" s="246">
        <f>+(D54+D55+H54+H55-E54-E55-I54-I55)/2</f>
        <v>0</v>
      </c>
      <c r="I104" s="247">
        <f>+(F54+F55+J54+J55-G54-G55-K54-K55)/2</f>
        <v>0</v>
      </c>
      <c r="J104" s="246">
        <f>+(D56+H56-E56-I56)/2</f>
        <v>0</v>
      </c>
      <c r="K104" s="247">
        <f>+(F56+J56-G56-K56)/2</f>
        <v>0</v>
      </c>
      <c r="L104" s="32"/>
      <c r="M104" s="98"/>
      <c r="N104" s="248" t="s">
        <v>46</v>
      </c>
      <c r="O104" s="249"/>
      <c r="P104" s="230" t="str">
        <f>IF(P101&gt;0,+(S104*S101+V104*V101+Y104*Y101)/P101,"0")</f>
        <v>0</v>
      </c>
      <c r="Q104" s="236" t="str">
        <f>IF(Q101&gt;0,+(T104*T101+W104*W101+Z104*Z101)/Q101,"0")</f>
        <v>0</v>
      </c>
      <c r="R104" s="237" t="str">
        <f>IF(P101&gt;0,IF(Q101&gt;0,+R102-R103,P104),Q104)</f>
        <v>0</v>
      </c>
      <c r="S104" s="230" t="str">
        <f>IF(S101&gt;0,+S102-S103,"0")</f>
        <v>0</v>
      </c>
      <c r="T104" s="236" t="str">
        <f>IF(T101&gt;0,+T102-T103,"0")</f>
        <v>0</v>
      </c>
      <c r="U104" s="237" t="str">
        <f>IF(S101&gt;0,IF(T101&gt;0,+U102-U103,S104),T104)</f>
        <v>0</v>
      </c>
      <c r="V104" s="230" t="str">
        <f>IF(V101&gt;0,+V102-V103,"0")</f>
        <v>0</v>
      </c>
      <c r="W104" s="236" t="str">
        <f>IF(W101&gt;0,+W102-W103,"0")</f>
        <v>0</v>
      </c>
      <c r="X104" s="237" t="str">
        <f>IF(V101&gt;0,IF(W101&gt;0,+X102-X103,V104),W104)</f>
        <v>0</v>
      </c>
      <c r="Y104" s="230" t="str">
        <f>IF(Y101&gt;0,+Y102-Y103,"0")</f>
        <v>0</v>
      </c>
      <c r="Z104" s="236" t="str">
        <f>IF(Z101&gt;0,+Z102-Z103,"0")</f>
        <v>0</v>
      </c>
      <c r="AA104" s="237" t="str">
        <f>IF(Y101&gt;0,IF(Z101&gt;0,+AA102-AA103,Y104),Z104)</f>
        <v>0</v>
      </c>
    </row>
    <row r="105" spans="1:27" s="165" customFormat="1" ht="19.2" customHeight="1" x14ac:dyDescent="0.3">
      <c r="A105" s="483" t="s">
        <v>47</v>
      </c>
      <c r="B105" s="483"/>
      <c r="C105" s="483"/>
      <c r="D105" s="483"/>
      <c r="E105" s="483"/>
      <c r="F105" s="395"/>
      <c r="G105" s="396"/>
      <c r="H105" s="395"/>
      <c r="I105" s="397"/>
      <c r="J105" s="395"/>
      <c r="K105" s="396"/>
      <c r="L105" s="39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99"/>
      <c r="N105" s="131" t="s">
        <v>48</v>
      </c>
      <c r="O105" s="131"/>
      <c r="P105" s="250"/>
      <c r="Q105" s="251"/>
      <c r="R105" s="252"/>
      <c r="S105" s="250" t="str">
        <f>IF(S$101&gt;0,+F105/S$101/8,"0")</f>
        <v>0</v>
      </c>
      <c r="T105" s="251" t="str">
        <f>IF(T$101&gt;0,+G105/T$101/8,"0")</f>
        <v>0</v>
      </c>
      <c r="U105" s="252"/>
      <c r="V105" s="250" t="str">
        <f>IF(V$101&gt;0,+H105/V$101/8,"0")</f>
        <v>0</v>
      </c>
      <c r="W105" s="251" t="str">
        <f>IF(W$101&gt;0,+I105/W$101/8,"0")</f>
        <v>0</v>
      </c>
      <c r="X105" s="252"/>
      <c r="Y105" s="250" t="str">
        <f>IF(Y$101&gt;0,+J105/Y$101/8,"0")</f>
        <v>0</v>
      </c>
      <c r="Z105" s="251" t="str">
        <f>IF(Z$101&gt;0,+K105/Z$101/8,"0")</f>
        <v>0</v>
      </c>
      <c r="AA105" s="252"/>
    </row>
    <row r="106" spans="1:27" s="165" customFormat="1" ht="19.2" customHeight="1" x14ac:dyDescent="0.3">
      <c r="A106" s="483" t="s">
        <v>697</v>
      </c>
      <c r="B106" s="483"/>
      <c r="C106" s="483"/>
      <c r="D106" s="483"/>
      <c r="E106" s="483"/>
      <c r="F106" s="395"/>
      <c r="G106" s="396"/>
      <c r="H106" s="395"/>
      <c r="I106" s="397"/>
      <c r="J106" s="395"/>
      <c r="K106" s="396"/>
      <c r="L106" s="39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99"/>
      <c r="N106" s="131" t="s">
        <v>49</v>
      </c>
      <c r="O106" s="131"/>
      <c r="P106" s="250"/>
      <c r="Q106" s="251"/>
      <c r="R106" s="252"/>
      <c r="S106" s="250" t="str">
        <f t="shared" ref="S106:T116" si="6">IF(S$101&gt;0,+F106/S$101/8,"0")</f>
        <v>0</v>
      </c>
      <c r="T106" s="251" t="str">
        <f t="shared" si="6"/>
        <v>0</v>
      </c>
      <c r="U106" s="252"/>
      <c r="V106" s="250" t="str">
        <f t="shared" ref="V106:W117" si="7">IF(V$101&gt;0,+H106/V$101/8,"0")</f>
        <v>0</v>
      </c>
      <c r="W106" s="251" t="str">
        <f>IF(W$101&gt;0,+I106/W$101/8,"0")</f>
        <v>0</v>
      </c>
      <c r="X106" s="252"/>
      <c r="Y106" s="250" t="str">
        <f t="shared" ref="Y106:Z117" si="8">IF(Y$101&gt;0,+J106/Y$101/8,"0")</f>
        <v>0</v>
      </c>
      <c r="Z106" s="251" t="str">
        <f t="shared" si="8"/>
        <v>0</v>
      </c>
      <c r="AA106" s="252"/>
    </row>
    <row r="107" spans="1:27" s="165" customFormat="1" ht="21.6" customHeight="1" x14ac:dyDescent="0.3">
      <c r="A107" s="518" t="s">
        <v>774</v>
      </c>
      <c r="B107" s="518"/>
      <c r="C107" s="518"/>
      <c r="D107" s="518"/>
      <c r="E107" s="518"/>
      <c r="F107" s="398"/>
      <c r="G107" s="399"/>
      <c r="H107" s="398"/>
      <c r="I107" s="399"/>
      <c r="J107" s="398"/>
      <c r="K107" s="399"/>
      <c r="L107" s="427" t="str">
        <f>IF(OR(F107&gt;F106,G107&gt;G106,H107&gt;H106,I107&gt;I106,J107&gt;J106,K107&gt;K106),"Attenzione: Carenza &gt; Malattie non professionali (punto 2.)","")</f>
        <v/>
      </c>
      <c r="M107" s="64"/>
      <c r="N107" s="424" t="s">
        <v>695</v>
      </c>
      <c r="O107" s="253"/>
      <c r="P107" s="254"/>
      <c r="Q107" s="255"/>
      <c r="R107" s="256"/>
      <c r="S107" s="254" t="str">
        <f t="shared" si="6"/>
        <v>0</v>
      </c>
      <c r="T107" s="255" t="str">
        <f t="shared" si="6"/>
        <v>0</v>
      </c>
      <c r="U107" s="256"/>
      <c r="V107" s="254" t="str">
        <f t="shared" si="7"/>
        <v>0</v>
      </c>
      <c r="W107" s="255" t="str">
        <f t="shared" si="7"/>
        <v>0</v>
      </c>
      <c r="X107" s="256"/>
      <c r="Y107" s="254" t="str">
        <f t="shared" si="8"/>
        <v>0</v>
      </c>
      <c r="Z107" s="255" t="str">
        <f t="shared" si="8"/>
        <v>0</v>
      </c>
      <c r="AA107" s="256"/>
    </row>
    <row r="108" spans="1:27" s="165" customFormat="1" ht="21.6" hidden="1" customHeight="1" x14ac:dyDescent="0.3">
      <c r="A108" s="466" t="s">
        <v>51</v>
      </c>
      <c r="B108" s="466"/>
      <c r="C108" s="466"/>
      <c r="D108" s="466"/>
      <c r="E108" s="466"/>
      <c r="F108" s="400"/>
      <c r="G108" s="401"/>
      <c r="H108" s="400"/>
      <c r="I108" s="401"/>
      <c r="J108" s="400"/>
      <c r="K108" s="401"/>
      <c r="L108" s="82"/>
      <c r="M108" s="64"/>
      <c r="N108" s="131" t="s">
        <v>50</v>
      </c>
      <c r="O108" s="257"/>
      <c r="P108" s="258"/>
      <c r="Q108" s="259"/>
      <c r="R108" s="260"/>
      <c r="S108" s="258" t="str">
        <f t="shared" si="6"/>
        <v>0</v>
      </c>
      <c r="T108" s="259" t="str">
        <f t="shared" si="6"/>
        <v>0</v>
      </c>
      <c r="U108" s="260"/>
      <c r="V108" s="258" t="str">
        <f t="shared" si="7"/>
        <v>0</v>
      </c>
      <c r="W108" s="259" t="str">
        <f t="shared" si="7"/>
        <v>0</v>
      </c>
      <c r="X108" s="260"/>
      <c r="Y108" s="258" t="str">
        <f t="shared" si="8"/>
        <v>0</v>
      </c>
      <c r="Z108" s="259" t="str">
        <f t="shared" si="8"/>
        <v>0</v>
      </c>
      <c r="AA108" s="260"/>
    </row>
    <row r="109" spans="1:27" s="165" customFormat="1" ht="19.2" customHeight="1" x14ac:dyDescent="0.3">
      <c r="A109" s="467" t="s">
        <v>52</v>
      </c>
      <c r="B109" s="467"/>
      <c r="C109" s="467"/>
      <c r="D109" s="467"/>
      <c r="E109" s="467"/>
      <c r="F109" s="395"/>
      <c r="G109" s="396"/>
      <c r="H109" s="395"/>
      <c r="I109" s="397"/>
      <c r="J109" s="395"/>
      <c r="K109" s="396"/>
      <c r="L109" s="83"/>
      <c r="M109" s="100"/>
      <c r="N109" s="131" t="s">
        <v>53</v>
      </c>
      <c r="O109" s="131"/>
      <c r="P109" s="250"/>
      <c r="Q109" s="251"/>
      <c r="R109" s="252"/>
      <c r="S109" s="250" t="str">
        <f t="shared" si="6"/>
        <v>0</v>
      </c>
      <c r="T109" s="251" t="str">
        <f t="shared" si="6"/>
        <v>0</v>
      </c>
      <c r="U109" s="252"/>
      <c r="V109" s="250" t="str">
        <f t="shared" si="7"/>
        <v>0</v>
      </c>
      <c r="W109" s="251" t="str">
        <f t="shared" si="7"/>
        <v>0</v>
      </c>
      <c r="X109" s="252"/>
      <c r="Y109" s="250" t="str">
        <f t="shared" si="8"/>
        <v>0</v>
      </c>
      <c r="Z109" s="251" t="str">
        <f t="shared" si="8"/>
        <v>0</v>
      </c>
      <c r="AA109" s="252"/>
    </row>
    <row r="110" spans="1:27" s="165" customFormat="1" ht="19.2" customHeight="1" x14ac:dyDescent="0.3">
      <c r="A110" s="467" t="s">
        <v>54</v>
      </c>
      <c r="B110" s="467"/>
      <c r="C110" s="467"/>
      <c r="D110" s="467"/>
      <c r="E110" s="467"/>
      <c r="F110" s="395"/>
      <c r="G110" s="396"/>
      <c r="H110" s="395"/>
      <c r="I110" s="397"/>
      <c r="J110" s="395"/>
      <c r="K110" s="396"/>
      <c r="L110" s="39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99"/>
      <c r="N110" s="131" t="s">
        <v>55</v>
      </c>
      <c r="O110" s="131"/>
      <c r="P110" s="250"/>
      <c r="Q110" s="251"/>
      <c r="R110" s="252"/>
      <c r="S110" s="250" t="str">
        <f t="shared" si="6"/>
        <v>0</v>
      </c>
      <c r="T110" s="251" t="str">
        <f t="shared" si="6"/>
        <v>0</v>
      </c>
      <c r="U110" s="252"/>
      <c r="V110" s="250" t="str">
        <f t="shared" si="7"/>
        <v>0</v>
      </c>
      <c r="W110" s="251" t="str">
        <f t="shared" si="7"/>
        <v>0</v>
      </c>
      <c r="X110" s="252"/>
      <c r="Y110" s="250" t="str">
        <f t="shared" si="8"/>
        <v>0</v>
      </c>
      <c r="Z110" s="251" t="str">
        <f t="shared" si="8"/>
        <v>0</v>
      </c>
      <c r="AA110" s="252"/>
    </row>
    <row r="111" spans="1:27" s="165" customFormat="1" ht="19.2" hidden="1" customHeight="1" x14ac:dyDescent="0.3">
      <c r="A111" s="261" t="s">
        <v>56</v>
      </c>
      <c r="B111" s="261"/>
      <c r="C111" s="261"/>
      <c r="D111" s="261"/>
      <c r="E111" s="261"/>
      <c r="F111" s="402"/>
      <c r="G111" s="403"/>
      <c r="H111" s="402"/>
      <c r="I111" s="403"/>
      <c r="J111" s="402"/>
      <c r="K111" s="403"/>
      <c r="L111" s="105"/>
      <c r="M111" s="101"/>
      <c r="N111" s="131" t="s">
        <v>50</v>
      </c>
      <c r="O111" s="264"/>
      <c r="P111" s="265"/>
      <c r="Q111" s="266"/>
      <c r="R111" s="260"/>
      <c r="S111" s="265" t="str">
        <f t="shared" si="6"/>
        <v>0</v>
      </c>
      <c r="T111" s="266" t="str">
        <f t="shared" si="6"/>
        <v>0</v>
      </c>
      <c r="U111" s="260"/>
      <c r="V111" s="265" t="str">
        <f t="shared" si="7"/>
        <v>0</v>
      </c>
      <c r="W111" s="266" t="str">
        <f t="shared" si="7"/>
        <v>0</v>
      </c>
      <c r="X111" s="260"/>
      <c r="Y111" s="265" t="str">
        <f t="shared" si="8"/>
        <v>0</v>
      </c>
      <c r="Z111" s="266" t="str">
        <f t="shared" si="8"/>
        <v>0</v>
      </c>
      <c r="AA111" s="260"/>
    </row>
    <row r="112" spans="1:27" s="165" customFormat="1" ht="19.2" customHeight="1" x14ac:dyDescent="0.3">
      <c r="A112" s="467" t="s">
        <v>57</v>
      </c>
      <c r="B112" s="467"/>
      <c r="C112" s="467"/>
      <c r="D112" s="467"/>
      <c r="E112" s="467"/>
      <c r="F112" s="395"/>
      <c r="G112" s="396"/>
      <c r="H112" s="395"/>
      <c r="I112" s="397"/>
      <c r="J112" s="395"/>
      <c r="K112" s="396"/>
      <c r="L112" s="39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99"/>
      <c r="N112" s="131" t="s">
        <v>58</v>
      </c>
      <c r="O112" s="131"/>
      <c r="P112" s="250"/>
      <c r="Q112" s="251"/>
      <c r="R112" s="267"/>
      <c r="S112" s="250" t="str">
        <f t="shared" si="6"/>
        <v>0</v>
      </c>
      <c r="T112" s="251" t="str">
        <f t="shared" si="6"/>
        <v>0</v>
      </c>
      <c r="U112" s="267"/>
      <c r="V112" s="250" t="str">
        <f t="shared" si="7"/>
        <v>0</v>
      </c>
      <c r="W112" s="251" t="str">
        <f t="shared" si="7"/>
        <v>0</v>
      </c>
      <c r="X112" s="267"/>
      <c r="Y112" s="250" t="str">
        <f t="shared" si="8"/>
        <v>0</v>
      </c>
      <c r="Z112" s="251" t="str">
        <f t="shared" si="8"/>
        <v>0</v>
      </c>
      <c r="AA112" s="267"/>
    </row>
    <row r="113" spans="1:27" s="165" customFormat="1" ht="19.2" customHeight="1" x14ac:dyDescent="0.3">
      <c r="A113" s="602" t="s">
        <v>59</v>
      </c>
      <c r="B113" s="602"/>
      <c r="C113" s="602"/>
      <c r="D113" s="602"/>
      <c r="E113" s="602"/>
      <c r="F113" s="395"/>
      <c r="G113" s="396"/>
      <c r="H113" s="395"/>
      <c r="I113" s="397"/>
      <c r="J113" s="395"/>
      <c r="K113" s="396"/>
      <c r="L113" s="39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99"/>
      <c r="N113" s="131" t="s">
        <v>60</v>
      </c>
      <c r="O113" s="131"/>
      <c r="P113" s="250"/>
      <c r="Q113" s="251"/>
      <c r="R113" s="267"/>
      <c r="S113" s="250" t="str">
        <f t="shared" si="6"/>
        <v>0</v>
      </c>
      <c r="T113" s="251" t="str">
        <f t="shared" si="6"/>
        <v>0</v>
      </c>
      <c r="U113" s="267"/>
      <c r="V113" s="250" t="str">
        <f t="shared" si="7"/>
        <v>0</v>
      </c>
      <c r="W113" s="251" t="str">
        <f t="shared" si="7"/>
        <v>0</v>
      </c>
      <c r="X113" s="267"/>
      <c r="Y113" s="250" t="str">
        <f t="shared" si="8"/>
        <v>0</v>
      </c>
      <c r="Z113" s="251" t="str">
        <f t="shared" si="8"/>
        <v>0</v>
      </c>
      <c r="AA113" s="267"/>
    </row>
    <row r="114" spans="1:27" s="165" customFormat="1" ht="19.2" customHeight="1" x14ac:dyDescent="0.3">
      <c r="A114" s="480" t="s">
        <v>61</v>
      </c>
      <c r="B114" s="480"/>
      <c r="C114" s="480"/>
      <c r="D114" s="480"/>
      <c r="E114" s="480"/>
      <c r="F114" s="395"/>
      <c r="G114" s="396"/>
      <c r="H114" s="395"/>
      <c r="I114" s="397"/>
      <c r="J114" s="395"/>
      <c r="K114" s="396"/>
      <c r="L114" s="39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99"/>
      <c r="N114" s="131" t="s">
        <v>62</v>
      </c>
      <c r="O114" s="131"/>
      <c r="P114" s="250"/>
      <c r="Q114" s="251"/>
      <c r="R114" s="267"/>
      <c r="S114" s="250" t="str">
        <f t="shared" si="6"/>
        <v>0</v>
      </c>
      <c r="T114" s="251" t="str">
        <f t="shared" si="6"/>
        <v>0</v>
      </c>
      <c r="U114" s="267"/>
      <c r="V114" s="250" t="str">
        <f t="shared" si="7"/>
        <v>0</v>
      </c>
      <c r="W114" s="251" t="str">
        <f t="shared" si="7"/>
        <v>0</v>
      </c>
      <c r="X114" s="267"/>
      <c r="Y114" s="250" t="str">
        <f t="shared" si="8"/>
        <v>0</v>
      </c>
      <c r="Z114" s="251" t="str">
        <f t="shared" si="8"/>
        <v>0</v>
      </c>
      <c r="AA114" s="267"/>
    </row>
    <row r="115" spans="1:27" s="165" customFormat="1" ht="19.2" hidden="1" customHeight="1" x14ac:dyDescent="0.3">
      <c r="A115" s="468" t="s">
        <v>63</v>
      </c>
      <c r="B115" s="468"/>
      <c r="C115" s="468"/>
      <c r="D115" s="468"/>
      <c r="E115" s="468"/>
      <c r="F115" s="400"/>
      <c r="G115" s="401"/>
      <c r="H115" s="400"/>
      <c r="I115" s="401"/>
      <c r="J115" s="400"/>
      <c r="K115" s="401"/>
      <c r="L115" s="82"/>
      <c r="M115" s="64"/>
      <c r="N115" s="131" t="s">
        <v>50</v>
      </c>
      <c r="O115" s="268"/>
      <c r="P115" s="269"/>
      <c r="Q115" s="251"/>
      <c r="R115" s="267"/>
      <c r="S115" s="269" t="str">
        <f t="shared" si="6"/>
        <v>0</v>
      </c>
      <c r="T115" s="251" t="str">
        <f t="shared" si="6"/>
        <v>0</v>
      </c>
      <c r="U115" s="267"/>
      <c r="V115" s="269" t="str">
        <f t="shared" si="7"/>
        <v>0</v>
      </c>
      <c r="W115" s="251" t="str">
        <f t="shared" si="7"/>
        <v>0</v>
      </c>
      <c r="X115" s="267"/>
      <c r="Y115" s="269" t="str">
        <f t="shared" si="8"/>
        <v>0</v>
      </c>
      <c r="Z115" s="251" t="str">
        <f t="shared" si="8"/>
        <v>0</v>
      </c>
      <c r="AA115" s="267"/>
    </row>
    <row r="116" spans="1:27" s="165" customFormat="1" ht="19.2" hidden="1" customHeight="1" x14ac:dyDescent="0.3">
      <c r="A116" s="468" t="s">
        <v>64</v>
      </c>
      <c r="B116" s="468"/>
      <c r="C116" s="468"/>
      <c r="D116" s="468"/>
      <c r="E116" s="468"/>
      <c r="F116" s="400"/>
      <c r="G116" s="401"/>
      <c r="H116" s="400"/>
      <c r="I116" s="401"/>
      <c r="J116" s="400"/>
      <c r="K116" s="401"/>
      <c r="L116" s="82"/>
      <c r="M116" s="64"/>
      <c r="N116" s="131" t="s">
        <v>50</v>
      </c>
      <c r="O116" s="268"/>
      <c r="P116" s="269"/>
      <c r="Q116" s="251"/>
      <c r="R116" s="267"/>
      <c r="S116" s="269" t="str">
        <f t="shared" si="6"/>
        <v>0</v>
      </c>
      <c r="T116" s="251" t="str">
        <f t="shared" si="6"/>
        <v>0</v>
      </c>
      <c r="U116" s="267"/>
      <c r="V116" s="269" t="str">
        <f t="shared" si="7"/>
        <v>0</v>
      </c>
      <c r="W116" s="251" t="str">
        <f t="shared" si="7"/>
        <v>0</v>
      </c>
      <c r="X116" s="267"/>
      <c r="Y116" s="269" t="str">
        <f t="shared" si="8"/>
        <v>0</v>
      </c>
      <c r="Z116" s="251" t="str">
        <f t="shared" si="8"/>
        <v>0</v>
      </c>
      <c r="AA116" s="267"/>
    </row>
    <row r="117" spans="1:27" s="165" customFormat="1" ht="19.2" customHeight="1" x14ac:dyDescent="0.3">
      <c r="A117" s="482" t="s">
        <v>692</v>
      </c>
      <c r="B117" s="482"/>
      <c r="C117" s="482"/>
      <c r="D117" s="482"/>
      <c r="E117" s="482"/>
      <c r="F117" s="404"/>
      <c r="G117" s="397"/>
      <c r="H117" s="404"/>
      <c r="I117" s="397"/>
      <c r="J117" s="404"/>
      <c r="K117" s="397"/>
      <c r="L117" s="82"/>
      <c r="M117" s="64"/>
      <c r="N117" s="131" t="s">
        <v>65</v>
      </c>
      <c r="O117" s="67"/>
      <c r="P117" s="270"/>
      <c r="Q117" s="251"/>
      <c r="R117" s="267"/>
      <c r="S117" s="270" t="str">
        <f>IF(S$101&gt;0,+F117/S$101/8,"0")</f>
        <v>0</v>
      </c>
      <c r="T117" s="251" t="str">
        <f>IF(T$101&gt;0,+G117/T$101/8,"0")</f>
        <v>0</v>
      </c>
      <c r="U117" s="267"/>
      <c r="V117" s="270" t="str">
        <f t="shared" si="7"/>
        <v>0</v>
      </c>
      <c r="W117" s="251" t="str">
        <f t="shared" si="7"/>
        <v>0</v>
      </c>
      <c r="X117" s="267"/>
      <c r="Y117" s="270" t="str">
        <f t="shared" si="8"/>
        <v>0</v>
      </c>
      <c r="Z117" s="251" t="str">
        <f t="shared" si="8"/>
        <v>0</v>
      </c>
      <c r="AA117" s="267"/>
    </row>
    <row r="118" spans="1:27" s="165" customFormat="1" ht="19.2" hidden="1" customHeight="1" x14ac:dyDescent="0.3">
      <c r="A118" s="261" t="s">
        <v>66</v>
      </c>
      <c r="B118" s="261"/>
      <c r="C118" s="261"/>
      <c r="D118" s="261"/>
      <c r="E118" s="271"/>
      <c r="F118" s="262"/>
      <c r="G118" s="263"/>
      <c r="H118" s="262"/>
      <c r="I118" s="263"/>
      <c r="J118" s="262"/>
      <c r="K118" s="263"/>
      <c r="L118" s="82"/>
      <c r="M118" s="64"/>
      <c r="N118" s="131" t="s">
        <v>50</v>
      </c>
      <c r="O118" s="272"/>
      <c r="P118" s="273"/>
      <c r="Q118" s="274"/>
      <c r="R118" s="275"/>
      <c r="S118" s="273" t="str">
        <f>IF(S$101&gt;0,+F118/S$101,"0")</f>
        <v>0</v>
      </c>
      <c r="T118" s="274"/>
      <c r="U118" s="275"/>
      <c r="V118" s="273"/>
      <c r="W118" s="274"/>
      <c r="X118" s="275"/>
      <c r="Y118" s="273"/>
      <c r="Z118" s="274"/>
      <c r="AA118" s="275"/>
    </row>
    <row r="119" spans="1:27" s="165" customFormat="1" ht="19.2" customHeight="1" x14ac:dyDescent="0.3">
      <c r="A119" s="483" t="s">
        <v>67</v>
      </c>
      <c r="B119" s="483"/>
      <c r="C119" s="483"/>
      <c r="D119" s="483"/>
      <c r="E119" s="483"/>
      <c r="F119" s="276"/>
      <c r="G119" s="277"/>
      <c r="H119" s="395"/>
      <c r="I119" s="397"/>
      <c r="J119" s="395"/>
      <c r="K119" s="396"/>
      <c r="L119" s="82"/>
      <c r="M119" s="64"/>
      <c r="N119" s="131" t="s">
        <v>68</v>
      </c>
      <c r="O119" s="64"/>
      <c r="P119" s="250"/>
      <c r="Q119" s="251"/>
      <c r="R119" s="267"/>
      <c r="S119" s="250"/>
      <c r="T119" s="251"/>
      <c r="U119" s="267"/>
      <c r="V119" s="250" t="str">
        <f>IF(V$101&gt;0,+H119/V$101,"0")</f>
        <v>0</v>
      </c>
      <c r="W119" s="251" t="str">
        <f>IF(W$101&gt;0,+I119/W$101,"0")</f>
        <v>0</v>
      </c>
      <c r="X119" s="267"/>
      <c r="Y119" s="250" t="str">
        <f>IF(Y$101&gt;0,+J119/Y$101,"0")</f>
        <v>0</v>
      </c>
      <c r="Z119" s="251" t="str">
        <f>IF(Z$101&gt;0,+K119/Z$101,"0")</f>
        <v>0</v>
      </c>
      <c r="AA119" s="267"/>
    </row>
    <row r="120" spans="1:27" s="164" customFormat="1" ht="19.2" hidden="1" customHeight="1" x14ac:dyDescent="0.3">
      <c r="A120" s="516" t="s">
        <v>69</v>
      </c>
      <c r="B120" s="516"/>
      <c r="C120" s="516"/>
      <c r="D120" s="516"/>
      <c r="E120" s="516"/>
      <c r="F120" s="278"/>
      <c r="G120" s="279"/>
      <c r="H120" s="278"/>
      <c r="I120" s="278"/>
      <c r="J120" s="278"/>
      <c r="K120" s="279"/>
      <c r="L120" s="42"/>
      <c r="M120" s="64"/>
      <c r="N120" s="101" t="s">
        <v>70</v>
      </c>
      <c r="O120" s="268"/>
      <c r="P120" s="269"/>
      <c r="Q120" s="280"/>
      <c r="R120" s="267"/>
      <c r="S120" s="269"/>
      <c r="T120" s="280"/>
      <c r="U120" s="267"/>
      <c r="V120" s="269"/>
      <c r="W120" s="280"/>
      <c r="X120" s="267"/>
      <c r="Y120" s="269"/>
      <c r="Z120" s="280"/>
      <c r="AA120" s="267"/>
    </row>
    <row r="121" spans="1:27" s="165" customFormat="1" ht="19.2" hidden="1" customHeight="1" x14ac:dyDescent="0.3">
      <c r="A121" s="516" t="s">
        <v>71</v>
      </c>
      <c r="B121" s="516"/>
      <c r="C121" s="516"/>
      <c r="D121" s="516"/>
      <c r="E121" s="516"/>
      <c r="F121" s="278"/>
      <c r="G121" s="279"/>
      <c r="H121" s="278"/>
      <c r="I121" s="278"/>
      <c r="J121" s="278"/>
      <c r="K121" s="279"/>
      <c r="L121" s="42"/>
      <c r="M121" s="64"/>
      <c r="N121" s="281" t="s">
        <v>70</v>
      </c>
      <c r="O121" s="282"/>
      <c r="P121" s="269"/>
      <c r="Q121" s="251"/>
      <c r="R121" s="267"/>
      <c r="S121" s="269"/>
      <c r="T121" s="251"/>
      <c r="U121" s="267"/>
      <c r="V121" s="269"/>
      <c r="W121" s="251"/>
      <c r="X121" s="267"/>
      <c r="Y121" s="269"/>
      <c r="Z121" s="251"/>
      <c r="AA121" s="267"/>
    </row>
    <row r="122" spans="1:27" s="165" customFormat="1" ht="19.2" customHeight="1" x14ac:dyDescent="0.3">
      <c r="A122" s="222"/>
      <c r="B122" s="222"/>
      <c r="C122" s="222"/>
      <c r="D122" s="222"/>
      <c r="E122" s="222"/>
      <c r="F122" s="222"/>
      <c r="G122" s="222"/>
      <c r="H122" s="222"/>
      <c r="I122" s="101"/>
      <c r="J122" s="222"/>
      <c r="K122" s="222"/>
      <c r="L122" s="42"/>
      <c r="M122" s="64"/>
      <c r="N122" s="283" t="s">
        <v>72</v>
      </c>
      <c r="O122" s="284"/>
      <c r="P122" s="285" t="str">
        <f>IF(P101&gt;0,+(S122*S101+V122*V101+Y122*Y101)/P101,"0")</f>
        <v>0</v>
      </c>
      <c r="Q122" s="286" t="str">
        <f>IF(Q101&gt;0,+(T122*T101+W122*W101+Z122*Z101)/Q101,"0")</f>
        <v>0</v>
      </c>
      <c r="R122" s="287" t="str">
        <f>IF(P101&gt;0,IF(Q101&gt;0,+R104/R102,P122),Q122)</f>
        <v>0</v>
      </c>
      <c r="S122" s="285" t="str">
        <f>IF(S101&gt;0,+S104/S102,"0")</f>
        <v>0</v>
      </c>
      <c r="T122" s="286" t="str">
        <f>IF(T101&gt;0,+T104/T102,"0")</f>
        <v>0</v>
      </c>
      <c r="U122" s="287" t="str">
        <f>IF(S101&gt;0,IF(T101&gt;0,+U104/U102,S122),T122)</f>
        <v>0</v>
      </c>
      <c r="V122" s="285" t="str">
        <f>IF(V101&gt;0,+V104/V102,"0")</f>
        <v>0</v>
      </c>
      <c r="W122" s="286" t="str">
        <f>IF(W101&gt;0,+W104/W102,"0")</f>
        <v>0</v>
      </c>
      <c r="X122" s="287" t="str">
        <f>IF(V101&gt;0,IF(W101&gt;0,+X104/X102,V122),W122)</f>
        <v>0</v>
      </c>
      <c r="Y122" s="285" t="str">
        <f>IF(Y101&gt;0,+Y104/Y102,"0")</f>
        <v>0</v>
      </c>
      <c r="Z122" s="286" t="str">
        <f>IF(Z101&gt;0,+Z104/Z102,"0")</f>
        <v>0</v>
      </c>
      <c r="AA122" s="287" t="str">
        <f>IF(Y101&gt;0,IF(Z101&gt;0,+AA104/AA102,Y122),Z122)</f>
        <v>0</v>
      </c>
    </row>
    <row r="123" spans="1:27" s="165" customFormat="1" ht="24.6" customHeight="1" x14ac:dyDescent="0.3">
      <c r="A123" s="481" t="s">
        <v>73</v>
      </c>
      <c r="B123" s="481"/>
      <c r="C123" s="481"/>
      <c r="D123" s="481"/>
      <c r="E123" s="481"/>
      <c r="F123" s="481"/>
      <c r="G123" s="481"/>
      <c r="H123" s="481"/>
      <c r="I123" s="481"/>
      <c r="J123" s="481"/>
      <c r="K123" s="481"/>
      <c r="L123" s="32"/>
      <c r="M123" s="98"/>
      <c r="N123" s="131" t="s">
        <v>74</v>
      </c>
      <c r="O123" s="223"/>
      <c r="P123" s="131"/>
      <c r="Q123" s="131"/>
      <c r="R123" s="101"/>
      <c r="S123" s="131"/>
      <c r="T123" s="131"/>
      <c r="U123" s="131"/>
      <c r="V123" s="131"/>
      <c r="W123" s="131"/>
      <c r="X123" s="131"/>
    </row>
    <row r="124" spans="1:27" s="165" customFormat="1" ht="24" customHeight="1" x14ac:dyDescent="0.3">
      <c r="A124" s="515" t="s">
        <v>696</v>
      </c>
      <c r="B124" s="515"/>
      <c r="C124" s="515"/>
      <c r="D124" s="515"/>
      <c r="E124" s="515"/>
      <c r="F124" s="515"/>
      <c r="G124" s="515"/>
      <c r="H124" s="515"/>
      <c r="I124" s="515"/>
      <c r="J124" s="515"/>
      <c r="K124" s="515"/>
      <c r="L124" s="32"/>
      <c r="M124" s="98"/>
      <c r="N124" s="222"/>
      <c r="O124" s="223"/>
      <c r="P124" s="131"/>
      <c r="Q124" s="131"/>
      <c r="R124" s="101"/>
      <c r="S124" s="131"/>
      <c r="T124" s="131"/>
      <c r="U124" s="131"/>
      <c r="V124" s="131"/>
      <c r="W124" s="131"/>
      <c r="X124" s="131"/>
    </row>
    <row r="125" spans="1:27" s="165" customFormat="1" ht="39" customHeight="1" x14ac:dyDescent="0.3">
      <c r="A125" s="484" t="s">
        <v>770</v>
      </c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32"/>
      <c r="M125" s="98"/>
      <c r="N125" s="222"/>
      <c r="O125" s="223"/>
      <c r="P125" s="131"/>
      <c r="Q125" s="131"/>
      <c r="R125" s="101"/>
      <c r="S125" s="131"/>
      <c r="T125" s="131"/>
      <c r="U125" s="131"/>
      <c r="V125" s="131"/>
      <c r="W125" s="131"/>
      <c r="X125" s="131"/>
    </row>
    <row r="126" spans="1:27" s="165" customFormat="1" ht="24" customHeight="1" x14ac:dyDescent="0.3">
      <c r="A126" s="505" t="s">
        <v>699</v>
      </c>
      <c r="B126" s="505"/>
      <c r="C126" s="505"/>
      <c r="D126" s="505"/>
      <c r="E126" s="505"/>
      <c r="F126" s="505"/>
      <c r="G126" s="505"/>
      <c r="H126" s="505"/>
      <c r="I126" s="505"/>
      <c r="J126" s="505"/>
      <c r="K126" s="505"/>
      <c r="L126" s="32"/>
      <c r="M126" s="98"/>
      <c r="N126" s="222"/>
      <c r="O126" s="223"/>
      <c r="P126" s="131"/>
      <c r="Q126" s="131"/>
      <c r="R126" s="101"/>
      <c r="S126" s="131"/>
      <c r="T126" s="131"/>
      <c r="U126" s="131"/>
      <c r="V126" s="131"/>
      <c r="W126" s="131"/>
      <c r="X126" s="131"/>
    </row>
    <row r="127" spans="1:27" s="165" customFormat="1" ht="24" customHeight="1" x14ac:dyDescent="0.3">
      <c r="A127" s="479" t="s">
        <v>691</v>
      </c>
      <c r="B127" s="479"/>
      <c r="C127" s="479"/>
      <c r="D127" s="479"/>
      <c r="E127" s="479"/>
      <c r="F127" s="479"/>
      <c r="G127" s="479"/>
      <c r="H127" s="479"/>
      <c r="I127" s="479"/>
      <c r="J127" s="479"/>
      <c r="K127" s="479"/>
      <c r="L127" s="32"/>
      <c r="M127" s="98"/>
      <c r="N127" s="222"/>
      <c r="O127" s="223"/>
      <c r="P127" s="131"/>
      <c r="Q127" s="131"/>
      <c r="R127" s="101"/>
      <c r="S127" s="131"/>
      <c r="T127" s="131"/>
      <c r="U127" s="131"/>
      <c r="V127" s="131"/>
      <c r="W127" s="131"/>
      <c r="X127" s="131"/>
    </row>
    <row r="128" spans="1:27" s="165" customFormat="1" ht="24" customHeight="1" x14ac:dyDescent="0.3">
      <c r="A128" s="479" t="s">
        <v>700</v>
      </c>
      <c r="B128" s="479"/>
      <c r="C128" s="479"/>
      <c r="D128" s="479"/>
      <c r="E128" s="479"/>
      <c r="F128" s="479"/>
      <c r="G128" s="479"/>
      <c r="H128" s="479"/>
      <c r="I128" s="479"/>
      <c r="J128" s="479"/>
      <c r="K128" s="479"/>
      <c r="L128" s="32"/>
      <c r="M128" s="98"/>
      <c r="N128" s="222"/>
      <c r="O128" s="223"/>
      <c r="P128" s="131"/>
      <c r="Q128" s="131"/>
      <c r="R128" s="101"/>
      <c r="S128" s="131"/>
      <c r="T128" s="131"/>
      <c r="U128" s="131"/>
      <c r="V128" s="131"/>
      <c r="W128" s="131"/>
      <c r="X128" s="131"/>
    </row>
    <row r="129" spans="1:24" s="165" customFormat="1" ht="24" customHeight="1" x14ac:dyDescent="0.3">
      <c r="A129" s="479" t="s">
        <v>701</v>
      </c>
      <c r="B129" s="479"/>
      <c r="C129" s="479"/>
      <c r="D129" s="479"/>
      <c r="E129" s="479"/>
      <c r="F129" s="479"/>
      <c r="G129" s="479"/>
      <c r="H129" s="479"/>
      <c r="I129" s="479"/>
      <c r="J129" s="479"/>
      <c r="K129" s="479"/>
      <c r="L129" s="32"/>
      <c r="M129" s="98"/>
      <c r="N129" s="222"/>
      <c r="O129" s="223"/>
      <c r="P129" s="131"/>
      <c r="Q129" s="131"/>
      <c r="R129" s="101"/>
      <c r="S129" s="131"/>
      <c r="T129" s="131"/>
      <c r="U129" s="131"/>
      <c r="V129" s="131"/>
      <c r="W129" s="131"/>
      <c r="X129" s="131"/>
    </row>
    <row r="130" spans="1:24" s="165" customFormat="1" ht="24" customHeight="1" x14ac:dyDescent="0.3">
      <c r="A130" s="479" t="s">
        <v>693</v>
      </c>
      <c r="B130" s="479"/>
      <c r="C130" s="479"/>
      <c r="D130" s="479"/>
      <c r="E130" s="479"/>
      <c r="F130" s="479"/>
      <c r="G130" s="479"/>
      <c r="H130" s="479"/>
      <c r="I130" s="479"/>
      <c r="J130" s="479"/>
      <c r="K130" s="479"/>
      <c r="L130" s="32"/>
      <c r="M130" s="98"/>
      <c r="N130" s="222"/>
      <c r="O130" s="223"/>
      <c r="P130" s="131"/>
      <c r="Q130" s="131"/>
      <c r="R130" s="101"/>
      <c r="S130" s="131"/>
      <c r="T130" s="131"/>
      <c r="U130" s="131"/>
      <c r="V130" s="131"/>
      <c r="W130" s="131"/>
      <c r="X130" s="131"/>
    </row>
    <row r="131" spans="1:24" s="165" customFormat="1" ht="24" customHeight="1" x14ac:dyDescent="0.3">
      <c r="A131" s="601" t="s">
        <v>694</v>
      </c>
      <c r="B131" s="601"/>
      <c r="C131" s="601"/>
      <c r="D131" s="601"/>
      <c r="E131" s="601"/>
      <c r="F131" s="601"/>
      <c r="G131" s="601"/>
      <c r="H131" s="601"/>
      <c r="I131" s="601"/>
      <c r="J131" s="601"/>
      <c r="K131" s="601"/>
      <c r="L131" s="32"/>
      <c r="M131" s="98"/>
      <c r="N131" s="222"/>
      <c r="O131" s="223"/>
      <c r="P131" s="131"/>
      <c r="Q131" s="131"/>
      <c r="R131" s="101"/>
      <c r="S131" s="131"/>
      <c r="T131" s="131"/>
      <c r="U131" s="131"/>
      <c r="V131" s="131"/>
      <c r="W131" s="131"/>
      <c r="X131" s="131"/>
    </row>
    <row r="132" spans="1:24" s="165" customFormat="1" ht="24" customHeight="1" x14ac:dyDescent="0.3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32"/>
      <c r="M132" s="98"/>
      <c r="N132" s="222"/>
      <c r="O132" s="223"/>
      <c r="P132" s="131"/>
      <c r="Q132" s="131"/>
      <c r="R132" s="101"/>
      <c r="S132" s="131"/>
      <c r="T132" s="131"/>
      <c r="U132" s="131"/>
      <c r="V132" s="131"/>
      <c r="W132" s="131"/>
      <c r="X132" s="131"/>
    </row>
    <row r="133" spans="1:24" s="165" customFormat="1" ht="39" customHeight="1" x14ac:dyDescent="0.3">
      <c r="A133" s="478" t="s">
        <v>703</v>
      </c>
      <c r="B133" s="478"/>
      <c r="C133" s="478"/>
      <c r="D133" s="478"/>
      <c r="E133" s="478"/>
      <c r="F133" s="478"/>
      <c r="G133" s="478"/>
      <c r="H133" s="478"/>
      <c r="I133" s="478"/>
      <c r="J133" s="478"/>
      <c r="K133" s="478"/>
      <c r="L133" s="84"/>
      <c r="M133" s="98"/>
      <c r="N133" s="222"/>
      <c r="O133" s="223"/>
      <c r="P133" s="131"/>
      <c r="Q133" s="131"/>
      <c r="R133" s="101"/>
      <c r="S133" s="131"/>
      <c r="T133" s="131"/>
      <c r="U133" s="131"/>
      <c r="V133" s="131"/>
      <c r="W133" s="131"/>
      <c r="X133" s="131"/>
    </row>
    <row r="134" spans="1:24" s="108" customFormat="1" ht="20.399999999999999" customHeight="1" x14ac:dyDescent="0.3">
      <c r="A134" s="465" t="s">
        <v>704</v>
      </c>
      <c r="B134" s="465"/>
      <c r="C134" s="465"/>
      <c r="D134" s="465"/>
      <c r="E134" s="465"/>
      <c r="F134" s="465"/>
      <c r="G134" s="465"/>
      <c r="H134" s="465"/>
      <c r="I134" s="465"/>
      <c r="J134" s="465"/>
      <c r="K134" s="465"/>
      <c r="L134" s="32"/>
      <c r="M134" s="98"/>
      <c r="N134" s="222"/>
      <c r="O134" s="223"/>
      <c r="P134" s="131"/>
      <c r="Q134" s="131"/>
      <c r="R134" s="101"/>
      <c r="S134" s="131"/>
      <c r="T134" s="131"/>
      <c r="U134" s="131"/>
      <c r="V134" s="131"/>
      <c r="W134" s="131"/>
      <c r="X134" s="131"/>
    </row>
    <row r="135" spans="1:24" s="169" customFormat="1" ht="21.6" customHeight="1" x14ac:dyDescent="0.3">
      <c r="A135" s="289"/>
      <c r="B135" s="289"/>
      <c r="C135" s="289"/>
      <c r="D135" s="289"/>
      <c r="E135" s="289"/>
      <c r="F135" s="289"/>
      <c r="G135" s="289"/>
      <c r="H135" s="135" t="s">
        <v>10</v>
      </c>
      <c r="I135" s="405" t="b">
        <v>0</v>
      </c>
      <c r="J135" s="135" t="s">
        <v>11</v>
      </c>
      <c r="K135" s="405" t="b">
        <v>0</v>
      </c>
      <c r="L135" s="48" t="str">
        <f>IF(P135+Q135&gt;1,"Scegliere una sola opzione","")</f>
        <v/>
      </c>
      <c r="M135" s="102"/>
      <c r="N135" s="291" t="str">
        <f>+IF(I135=TRUE,"1","0")</f>
        <v>0</v>
      </c>
      <c r="O135" s="291" t="str">
        <f>+IF(K135=TRUE,"1","0")</f>
        <v>0</v>
      </c>
      <c r="P135" s="292">
        <f>N135*1</f>
        <v>0</v>
      </c>
      <c r="Q135" s="292">
        <f>O135*1</f>
        <v>0</v>
      </c>
      <c r="R135" s="293"/>
      <c r="S135" s="293"/>
      <c r="T135" s="293"/>
      <c r="U135" s="293"/>
      <c r="V135" s="293"/>
      <c r="W135" s="293"/>
      <c r="X135" s="293"/>
    </row>
    <row r="136" spans="1:24" s="165" customFormat="1" ht="21.6" customHeight="1" x14ac:dyDescent="0.3">
      <c r="A136" s="294"/>
      <c r="B136" s="295"/>
      <c r="C136" s="295"/>
      <c r="D136" s="295"/>
      <c r="E136" s="295"/>
      <c r="F136" s="295"/>
      <c r="G136" s="295"/>
      <c r="H136" s="295"/>
      <c r="I136" s="295"/>
      <c r="J136" s="295"/>
      <c r="K136" s="295"/>
      <c r="L136" s="32"/>
      <c r="M136" s="98"/>
      <c r="N136" s="222"/>
      <c r="O136" s="223"/>
      <c r="P136" s="131"/>
      <c r="Q136" s="131"/>
      <c r="R136" s="101"/>
      <c r="S136" s="131"/>
      <c r="T136" s="131"/>
      <c r="U136" s="131"/>
      <c r="V136" s="131"/>
      <c r="W136" s="131"/>
      <c r="X136" s="131"/>
    </row>
    <row r="137" spans="1:24" s="167" customFormat="1" ht="18.75" customHeight="1" x14ac:dyDescent="0.3">
      <c r="A137" s="465" t="s">
        <v>777</v>
      </c>
      <c r="B137" s="465"/>
      <c r="C137" s="465"/>
      <c r="D137" s="465"/>
      <c r="E137" s="465"/>
      <c r="F137" s="465"/>
      <c r="G137" s="465"/>
      <c r="H137" s="465"/>
      <c r="I137" s="465"/>
      <c r="J137" s="465"/>
      <c r="K137" s="465"/>
      <c r="L137" s="75"/>
      <c r="M137" s="103"/>
      <c r="N137" s="296"/>
      <c r="O137" s="101"/>
      <c r="P137" s="297"/>
      <c r="Q137" s="297"/>
      <c r="R137" s="297"/>
      <c r="S137" s="297"/>
      <c r="T137" s="293"/>
      <c r="U137" s="293"/>
      <c r="V137" s="293"/>
      <c r="W137" s="293"/>
      <c r="X137" s="293"/>
    </row>
    <row r="138" spans="1:24" s="167" customFormat="1" ht="18.75" customHeight="1" x14ac:dyDescent="0.3">
      <c r="A138" s="293"/>
      <c r="B138" s="477" t="s">
        <v>10</v>
      </c>
      <c r="C138" s="477"/>
      <c r="D138" s="477"/>
      <c r="E138" s="477"/>
      <c r="F138" s="238"/>
      <c r="G138" s="406" t="b">
        <v>0</v>
      </c>
      <c r="H138" s="298"/>
      <c r="J138" s="66"/>
      <c r="K138" s="66"/>
      <c r="L138" s="68" t="str">
        <f>IF(P138+P139+P140&gt;1,"Scegliere una sola opzione","")</f>
        <v/>
      </c>
      <c r="M138" s="103"/>
      <c r="N138" s="291" t="str">
        <f>+IF(G138=TRUE,"1","0")</f>
        <v>0</v>
      </c>
      <c r="O138" s="293"/>
      <c r="P138" s="292">
        <f>+N138*1</f>
        <v>0</v>
      </c>
      <c r="Q138" s="297"/>
      <c r="R138" s="297"/>
      <c r="S138" s="297"/>
      <c r="T138" s="293"/>
      <c r="U138" s="293"/>
      <c r="V138" s="293"/>
      <c r="W138" s="293"/>
      <c r="X138" s="293"/>
    </row>
    <row r="139" spans="1:24" s="167" customFormat="1" ht="18.75" customHeight="1" x14ac:dyDescent="0.3">
      <c r="A139" s="293"/>
      <c r="B139" s="477" t="s">
        <v>758</v>
      </c>
      <c r="C139" s="477"/>
      <c r="D139" s="477"/>
      <c r="E139" s="477"/>
      <c r="F139" s="238"/>
      <c r="G139" s="406" t="b">
        <v>0</v>
      </c>
      <c r="H139" s="299" t="s">
        <v>705</v>
      </c>
      <c r="I139" s="66"/>
      <c r="J139" s="66"/>
      <c r="K139" s="426"/>
      <c r="L139" s="73" t="str">
        <f>IF(AND(P139=1,P138=0,P140=0,ISBLANK(K139)),"Indicare il numero di dipendenti in smart working","")</f>
        <v/>
      </c>
      <c r="M139" s="103"/>
      <c r="N139" s="291" t="str">
        <f>+IF(G139=TRUE,"1","0")</f>
        <v>0</v>
      </c>
      <c r="O139" s="293"/>
      <c r="P139" s="292">
        <f>+N139*1</f>
        <v>0</v>
      </c>
      <c r="Q139" s="297"/>
      <c r="R139" s="297"/>
      <c r="S139" s="297"/>
      <c r="T139" s="293"/>
      <c r="U139" s="293"/>
      <c r="V139" s="293"/>
      <c r="W139" s="293"/>
      <c r="X139" s="293"/>
    </row>
    <row r="140" spans="1:24" s="167" customFormat="1" ht="18.75" customHeight="1" x14ac:dyDescent="0.3">
      <c r="A140" s="293"/>
      <c r="B140" s="477" t="s">
        <v>759</v>
      </c>
      <c r="C140" s="477"/>
      <c r="D140" s="477"/>
      <c r="E140" s="477"/>
      <c r="F140" s="238"/>
      <c r="G140" s="406" t="b">
        <v>0</v>
      </c>
      <c r="H140" s="300"/>
      <c r="I140" s="69" t="str">
        <f>IF(AND(P138=0,P139=0,P140=1),"Vai alla domanda   D.4","")</f>
        <v/>
      </c>
      <c r="J140" s="66"/>
      <c r="K140" s="66"/>
      <c r="L140" s="71"/>
      <c r="M140" s="103"/>
      <c r="N140" s="291" t="str">
        <f>+IF(G140=TRUE,"1","0")</f>
        <v>0</v>
      </c>
      <c r="O140" s="293"/>
      <c r="P140" s="292">
        <f>+N140*1</f>
        <v>0</v>
      </c>
      <c r="Q140" s="297"/>
      <c r="R140" s="297"/>
      <c r="S140" s="297"/>
      <c r="T140" s="293"/>
      <c r="U140" s="293"/>
      <c r="V140" s="293"/>
      <c r="W140" s="293"/>
      <c r="X140" s="293"/>
    </row>
    <row r="141" spans="1:24" s="167" customFormat="1" ht="42" customHeight="1" x14ac:dyDescent="0.3">
      <c r="B141" s="471" t="s">
        <v>760</v>
      </c>
      <c r="C141" s="472"/>
      <c r="D141" s="472"/>
      <c r="E141" s="472"/>
      <c r="F141" s="472"/>
      <c r="G141" s="472"/>
      <c r="H141" s="472"/>
      <c r="I141" s="472"/>
      <c r="J141" s="472"/>
      <c r="K141" s="473"/>
      <c r="L141" s="71"/>
      <c r="M141" s="103"/>
      <c r="N141" s="291"/>
      <c r="O141" s="293"/>
      <c r="P141" s="296"/>
      <c r="Q141" s="297"/>
      <c r="R141" s="297"/>
      <c r="S141" s="297"/>
      <c r="T141" s="293"/>
      <c r="U141" s="293"/>
      <c r="V141" s="293"/>
      <c r="W141" s="293"/>
      <c r="X141" s="293"/>
    </row>
    <row r="142" spans="1:24" s="167" customFormat="1" ht="28.5" customHeight="1" x14ac:dyDescent="0.3">
      <c r="B142" s="474" t="s">
        <v>778</v>
      </c>
      <c r="C142" s="475"/>
      <c r="D142" s="475"/>
      <c r="E142" s="475"/>
      <c r="F142" s="475"/>
      <c r="G142" s="475"/>
      <c r="H142" s="475"/>
      <c r="I142" s="475"/>
      <c r="J142" s="475"/>
      <c r="K142" s="476"/>
      <c r="L142" s="106"/>
      <c r="M142" s="103"/>
      <c r="N142" s="291"/>
      <c r="O142" s="293"/>
      <c r="P142" s="296"/>
      <c r="Q142" s="297"/>
      <c r="R142" s="297"/>
      <c r="S142" s="297"/>
      <c r="T142" s="293"/>
      <c r="U142" s="293"/>
      <c r="V142" s="293"/>
      <c r="W142" s="293"/>
      <c r="X142" s="293"/>
    </row>
    <row r="143" spans="1:24" s="165" customFormat="1" ht="15.75" customHeight="1" x14ac:dyDescent="0.3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80"/>
      <c r="M143" s="98"/>
      <c r="N143" s="222"/>
      <c r="O143" s="223"/>
      <c r="P143" s="131"/>
      <c r="Q143" s="131"/>
      <c r="R143" s="101"/>
      <c r="S143" s="131"/>
      <c r="T143" s="131"/>
      <c r="U143" s="131"/>
      <c r="V143" s="131"/>
      <c r="W143" s="131"/>
      <c r="X143" s="131"/>
    </row>
    <row r="144" spans="1:24" s="167" customFormat="1" ht="28.2" customHeight="1" x14ac:dyDescent="0.3">
      <c r="A144" s="465" t="s">
        <v>761</v>
      </c>
      <c r="B144" s="465"/>
      <c r="C144" s="465"/>
      <c r="D144" s="465"/>
      <c r="E144" s="465"/>
      <c r="F144" s="465"/>
      <c r="G144" s="465"/>
      <c r="H144" s="465"/>
      <c r="I144" s="465"/>
      <c r="J144" s="465"/>
      <c r="K144" s="465"/>
      <c r="L144" s="38"/>
      <c r="M144" s="65"/>
      <c r="N144" s="133"/>
      <c r="O144" s="133"/>
      <c r="P144" s="133"/>
      <c r="Q144" s="133"/>
      <c r="R144" s="65"/>
      <c r="S144" s="293"/>
      <c r="T144" s="293"/>
      <c r="U144" s="293"/>
      <c r="V144" s="293"/>
      <c r="W144" s="293"/>
      <c r="X144" s="293"/>
    </row>
    <row r="145" spans="1:24" s="169" customFormat="1" ht="18" customHeight="1" x14ac:dyDescent="0.3">
      <c r="A145" s="289"/>
      <c r="B145" s="301" t="s">
        <v>10</v>
      </c>
      <c r="C145" s="289"/>
      <c r="D145" s="289"/>
      <c r="E145" s="289"/>
      <c r="G145" s="405" t="b">
        <v>0</v>
      </c>
      <c r="J145" s="135"/>
      <c r="K145" s="290"/>
      <c r="L145" s="69" t="str">
        <f>IF(OR(P145+P146+P147&gt;1),"Scegliere una sola opzione",IF(AND(P145=1,P146=0,P147=0),"Vai alla sezione   E) Politiche aziendali",""))</f>
        <v/>
      </c>
      <c r="M145" s="102"/>
      <c r="N145" s="291" t="str">
        <f>+IF(G145=TRUE,"1","0")</f>
        <v>0</v>
      </c>
      <c r="P145" s="292">
        <f>N145*1</f>
        <v>0</v>
      </c>
      <c r="R145" s="293"/>
      <c r="S145" s="293"/>
      <c r="T145" s="293"/>
      <c r="U145" s="293"/>
      <c r="V145" s="293"/>
      <c r="W145" s="293"/>
      <c r="X145" s="293"/>
    </row>
    <row r="146" spans="1:24" s="199" customFormat="1" ht="18" customHeight="1" x14ac:dyDescent="0.3">
      <c r="A146" s="102"/>
      <c r="B146" s="301" t="s">
        <v>706</v>
      </c>
      <c r="C146" s="302"/>
      <c r="D146" s="302"/>
      <c r="E146" s="302"/>
      <c r="G146" s="407" t="b">
        <v>0</v>
      </c>
      <c r="J146" s="102"/>
      <c r="K146" s="303"/>
      <c r="L146" s="69" t="str">
        <f>IF(AND(P145=0,P146=1,P147=0),"Vai alla sezione   E) Politiche aziendali","")</f>
        <v/>
      </c>
      <c r="M146" s="65"/>
      <c r="N146" s="291" t="str">
        <f>+IF(G146=TRUE,"1","0")</f>
        <v>0</v>
      </c>
      <c r="O146" s="65"/>
      <c r="P146" s="292">
        <f>N146*1</f>
        <v>0</v>
      </c>
      <c r="Q146" s="65"/>
      <c r="R146" s="65"/>
      <c r="S146" s="102"/>
      <c r="T146" s="102"/>
      <c r="U146" s="102"/>
      <c r="V146" s="102"/>
      <c r="W146" s="102"/>
      <c r="X146" s="102"/>
    </row>
    <row r="147" spans="1:24" s="199" customFormat="1" ht="18" customHeight="1" x14ac:dyDescent="0.3">
      <c r="A147" s="304"/>
      <c r="B147" s="301" t="s">
        <v>11</v>
      </c>
      <c r="C147" s="304"/>
      <c r="D147" s="304"/>
      <c r="E147" s="304"/>
      <c r="G147" s="408" t="b">
        <v>0</v>
      </c>
      <c r="J147" s="304"/>
      <c r="K147" s="304"/>
      <c r="L147" s="44"/>
      <c r="M147" s="65"/>
      <c r="N147" s="291" t="str">
        <f>+IF(G147=TRUE,"1","0")</f>
        <v>0</v>
      </c>
      <c r="O147" s="65"/>
      <c r="P147" s="292">
        <f>N147*1</f>
        <v>0</v>
      </c>
      <c r="Q147" s="65"/>
      <c r="R147" s="65"/>
      <c r="S147" s="102"/>
      <c r="T147" s="102"/>
      <c r="U147" s="102"/>
      <c r="V147" s="102"/>
      <c r="W147" s="102"/>
      <c r="X147" s="102"/>
    </row>
    <row r="148" spans="1:24" s="199" customFormat="1" ht="24" customHeight="1" x14ac:dyDescent="0.3">
      <c r="A148" s="304"/>
      <c r="B148" s="301"/>
      <c r="C148" s="304"/>
      <c r="D148" s="304"/>
      <c r="E148" s="304"/>
      <c r="G148" s="305"/>
      <c r="J148" s="304"/>
      <c r="K148" s="304"/>
      <c r="L148" s="44"/>
      <c r="M148" s="65"/>
      <c r="N148" s="291"/>
      <c r="O148" s="65"/>
      <c r="P148" s="296"/>
      <c r="Q148" s="65"/>
      <c r="R148" s="65"/>
      <c r="S148" s="102"/>
      <c r="T148" s="102"/>
      <c r="U148" s="102"/>
      <c r="V148" s="102"/>
      <c r="W148" s="102"/>
      <c r="X148" s="102"/>
    </row>
    <row r="149" spans="1:24" s="199" customFormat="1" ht="36" customHeight="1" x14ac:dyDescent="0.3">
      <c r="A149" s="617" t="s">
        <v>747</v>
      </c>
      <c r="B149" s="617"/>
      <c r="C149" s="617"/>
      <c r="D149" s="617"/>
      <c r="E149" s="617"/>
      <c r="F149" s="617"/>
      <c r="G149" s="617"/>
      <c r="H149" s="617"/>
      <c r="I149" s="617"/>
      <c r="J149" s="617"/>
      <c r="K149" s="617"/>
      <c r="L149" s="44"/>
      <c r="M149" s="65"/>
      <c r="N149" s="291"/>
      <c r="O149" s="65"/>
      <c r="P149" s="296"/>
      <c r="Q149" s="65"/>
      <c r="R149" s="65"/>
      <c r="S149" s="102"/>
      <c r="T149" s="102"/>
      <c r="U149" s="102"/>
      <c r="V149" s="102"/>
      <c r="W149" s="102"/>
      <c r="X149" s="102"/>
    </row>
    <row r="150" spans="1:24" s="199" customFormat="1" ht="38.4" customHeight="1" x14ac:dyDescent="0.3">
      <c r="A150" s="494" t="s">
        <v>710</v>
      </c>
      <c r="B150" s="494"/>
      <c r="C150" s="494"/>
      <c r="D150" s="494"/>
      <c r="E150" s="494"/>
      <c r="F150" s="494"/>
      <c r="G150" s="494"/>
      <c r="H150" s="494"/>
      <c r="I150" s="494"/>
      <c r="J150" s="494"/>
      <c r="K150" s="494"/>
      <c r="L150" s="44"/>
      <c r="M150" s="65"/>
      <c r="N150" s="65"/>
      <c r="O150" s="65"/>
      <c r="P150" s="65"/>
      <c r="Q150" s="65"/>
      <c r="R150" s="65"/>
      <c r="S150" s="102"/>
      <c r="T150" s="102"/>
      <c r="U150" s="102"/>
      <c r="V150" s="102"/>
      <c r="W150" s="102"/>
      <c r="X150" s="102"/>
    </row>
    <row r="151" spans="1:24" s="167" customFormat="1" ht="18.75" customHeight="1" x14ac:dyDescent="0.3">
      <c r="B151" s="306" t="s">
        <v>707</v>
      </c>
      <c r="C151" s="307"/>
      <c r="D151" s="307"/>
      <c r="E151" s="308"/>
      <c r="F151" s="307"/>
      <c r="G151" s="389" t="b">
        <v>0</v>
      </c>
      <c r="H151" s="307"/>
      <c r="I151" s="497"/>
      <c r="J151" s="497"/>
      <c r="K151" s="497"/>
      <c r="L151" s="490" t="str">
        <f>IF(OR(P151+P152&gt;1,P151+P153&gt;1),"Attenzione: risposte non coerenti","")</f>
        <v/>
      </c>
      <c r="M151" s="95"/>
      <c r="N151" s="116" t="str">
        <f>+IF(G151=TRUE,"1","0")</f>
        <v>0</v>
      </c>
      <c r="P151" s="205">
        <f>+N151*1</f>
        <v>0</v>
      </c>
    </row>
    <row r="152" spans="1:24" s="167" customFormat="1" ht="18.75" customHeight="1" x14ac:dyDescent="0.3">
      <c r="B152" s="306" t="s">
        <v>708</v>
      </c>
      <c r="C152" s="307"/>
      <c r="D152" s="307"/>
      <c r="E152" s="308"/>
      <c r="F152" s="307"/>
      <c r="G152" s="389" t="b">
        <v>0</v>
      </c>
      <c r="H152" s="307"/>
      <c r="I152" s="497"/>
      <c r="J152" s="497"/>
      <c r="K152" s="497"/>
      <c r="L152" s="490"/>
      <c r="M152" s="95"/>
      <c r="N152" s="116" t="str">
        <f>+IF(G152=TRUE,"1","0")</f>
        <v>0</v>
      </c>
      <c r="P152" s="205">
        <f>+N152*1</f>
        <v>0</v>
      </c>
    </row>
    <row r="153" spans="1:24" s="167" customFormat="1" ht="18.75" customHeight="1" x14ac:dyDescent="0.3">
      <c r="B153" s="306" t="s">
        <v>709</v>
      </c>
      <c r="C153" s="307"/>
      <c r="D153" s="307"/>
      <c r="E153" s="308"/>
      <c r="F153" s="307"/>
      <c r="G153" s="389" t="b">
        <v>0</v>
      </c>
      <c r="H153" s="307"/>
      <c r="I153" s="497"/>
      <c r="J153" s="497"/>
      <c r="K153" s="497"/>
      <c r="L153" s="490"/>
      <c r="M153" s="95"/>
      <c r="N153" s="116" t="str">
        <f>+IF(G153=TRUE,"1","0")</f>
        <v>0</v>
      </c>
      <c r="P153" s="205">
        <f>+N153*1</f>
        <v>0</v>
      </c>
    </row>
    <row r="154" spans="1:24" s="199" customFormat="1" ht="21" customHeight="1" x14ac:dyDescent="0.3">
      <c r="A154" s="309"/>
      <c r="B154" s="310"/>
      <c r="C154" s="311"/>
      <c r="D154" s="311"/>
      <c r="E154" s="311"/>
      <c r="F154" s="311"/>
      <c r="G154" s="311"/>
      <c r="H154" s="311"/>
      <c r="I154" s="312"/>
      <c r="J154" s="312"/>
      <c r="K154" s="102"/>
      <c r="L154" s="44"/>
      <c r="M154" s="65"/>
      <c r="N154" s="65"/>
      <c r="O154" s="65"/>
      <c r="P154" s="65"/>
      <c r="Q154" s="65"/>
      <c r="R154" s="65"/>
      <c r="S154" s="102"/>
      <c r="T154" s="102"/>
      <c r="U154" s="102"/>
      <c r="V154" s="102"/>
      <c r="W154" s="102"/>
      <c r="X154" s="102"/>
    </row>
    <row r="155" spans="1:24" s="199" customFormat="1" ht="21" customHeight="1" x14ac:dyDescent="0.3">
      <c r="A155" s="494" t="s">
        <v>776</v>
      </c>
      <c r="B155" s="494"/>
      <c r="C155" s="494"/>
      <c r="D155" s="494"/>
      <c r="E155" s="494"/>
      <c r="F155" s="494"/>
      <c r="G155" s="494"/>
      <c r="H155" s="494"/>
      <c r="I155" s="494"/>
      <c r="J155" s="494"/>
      <c r="K155" s="494"/>
      <c r="L155" s="44"/>
      <c r="M155" s="65"/>
      <c r="N155" s="65"/>
      <c r="O155" s="65"/>
      <c r="P155" s="65"/>
      <c r="Q155" s="65"/>
      <c r="R155" s="65"/>
      <c r="S155" s="102"/>
      <c r="T155" s="102"/>
      <c r="U155" s="102"/>
      <c r="V155" s="102"/>
      <c r="W155" s="102"/>
      <c r="X155" s="102"/>
    </row>
    <row r="156" spans="1:24" s="199" customFormat="1" ht="21" customHeight="1" x14ac:dyDescent="0.3">
      <c r="A156" s="313"/>
      <c r="B156" s="314" t="s">
        <v>713</v>
      </c>
      <c r="C156" s="310"/>
      <c r="D156" s="315"/>
      <c r="E156" s="315"/>
      <c r="F156" s="409"/>
      <c r="G156" s="316"/>
      <c r="H156" s="317"/>
      <c r="I156" s="312"/>
      <c r="J156" s="312"/>
      <c r="K156" s="312"/>
      <c r="L156" s="502" t="str">
        <f>IF(SUM(F156:F158)&gt;SUM(H44:K44),"Attenzione: la somma dei dipendenti qui indicati supera il numero totale di dipendenti 2021 come da tabella B.1","")</f>
        <v/>
      </c>
      <c r="M156" s="65"/>
      <c r="N156" s="65"/>
      <c r="O156" s="65"/>
      <c r="P156" s="65"/>
      <c r="Q156" s="65"/>
      <c r="R156" s="65"/>
      <c r="S156" s="102"/>
      <c r="T156" s="102"/>
      <c r="U156" s="102"/>
      <c r="V156" s="102"/>
      <c r="W156" s="102"/>
      <c r="X156" s="102"/>
    </row>
    <row r="157" spans="1:24" s="199" customFormat="1" ht="21" customHeight="1" x14ac:dyDescent="0.3">
      <c r="A157" s="102"/>
      <c r="B157" s="314" t="s">
        <v>711</v>
      </c>
      <c r="C157" s="310"/>
      <c r="D157" s="315"/>
      <c r="E157" s="315"/>
      <c r="F157" s="409"/>
      <c r="G157" s="316"/>
      <c r="H157" s="315"/>
      <c r="I157" s="312"/>
      <c r="J157" s="312"/>
      <c r="K157" s="312"/>
      <c r="L157" s="502"/>
      <c r="M157" s="65"/>
      <c r="N157" s="65"/>
      <c r="O157" s="65"/>
      <c r="P157" s="65"/>
      <c r="Q157" s="65"/>
      <c r="R157" s="65"/>
      <c r="S157" s="102"/>
      <c r="T157" s="102"/>
      <c r="U157" s="102"/>
      <c r="V157" s="102"/>
      <c r="W157" s="102"/>
      <c r="X157" s="102"/>
    </row>
    <row r="158" spans="1:24" s="199" customFormat="1" ht="21.6" customHeight="1" x14ac:dyDescent="0.3">
      <c r="A158" s="304"/>
      <c r="B158" s="314" t="s">
        <v>712</v>
      </c>
      <c r="C158" s="304"/>
      <c r="D158" s="304"/>
      <c r="E158" s="304"/>
      <c r="F158" s="410"/>
      <c r="G158" s="318"/>
      <c r="H158" s="304"/>
      <c r="I158" s="304"/>
      <c r="J158" s="304"/>
      <c r="K158" s="304"/>
      <c r="L158" s="502"/>
      <c r="M158" s="65"/>
      <c r="N158" s="65"/>
      <c r="O158" s="65"/>
      <c r="P158" s="65"/>
      <c r="Q158" s="65"/>
      <c r="R158" s="65"/>
      <c r="S158" s="102"/>
      <c r="T158" s="102"/>
      <c r="U158" s="102"/>
      <c r="V158" s="102"/>
      <c r="W158" s="102"/>
      <c r="X158" s="102"/>
    </row>
    <row r="159" spans="1:24" s="199" customFormat="1" ht="19.95" customHeight="1" x14ac:dyDescent="0.3">
      <c r="A159" s="319"/>
      <c r="B159" s="319"/>
      <c r="C159" s="319"/>
      <c r="D159" s="319"/>
      <c r="E159" s="319"/>
      <c r="F159" s="319"/>
      <c r="G159" s="319"/>
      <c r="H159" s="319"/>
      <c r="I159" s="319"/>
      <c r="J159" s="319"/>
      <c r="K159" s="319"/>
      <c r="L159" s="44"/>
      <c r="M159" s="65"/>
      <c r="N159" s="65"/>
      <c r="O159" s="65"/>
      <c r="P159" s="65"/>
      <c r="Q159" s="65"/>
      <c r="R159" s="65"/>
      <c r="S159" s="102"/>
      <c r="T159" s="102"/>
      <c r="U159" s="102"/>
      <c r="V159" s="102"/>
      <c r="W159" s="102"/>
      <c r="X159" s="102"/>
    </row>
    <row r="160" spans="1:24" s="199" customFormat="1" ht="19.95" customHeight="1" x14ac:dyDescent="0.3">
      <c r="A160" s="498" t="s">
        <v>764</v>
      </c>
      <c r="B160" s="498"/>
      <c r="C160" s="498"/>
      <c r="D160" s="498"/>
      <c r="E160" s="498"/>
      <c r="F160" s="498"/>
      <c r="G160" s="498"/>
      <c r="H160" s="498"/>
      <c r="I160" s="498"/>
      <c r="J160" s="498"/>
      <c r="K160" s="498"/>
      <c r="L160" s="44"/>
      <c r="M160" s="65"/>
      <c r="N160" s="65"/>
      <c r="O160" s="65"/>
      <c r="P160" s="65"/>
      <c r="Q160" s="65"/>
      <c r="R160" s="65"/>
      <c r="S160" s="102"/>
      <c r="T160" s="102"/>
      <c r="U160" s="102"/>
      <c r="V160" s="102"/>
      <c r="W160" s="102"/>
      <c r="X160" s="102"/>
    </row>
    <row r="161" spans="1:24" s="323" customFormat="1" ht="23.4" customHeight="1" x14ac:dyDescent="0.3">
      <c r="A161" s="320"/>
      <c r="B161" s="618" t="s">
        <v>714</v>
      </c>
      <c r="C161" s="618"/>
      <c r="D161" s="618"/>
      <c r="E161" s="618"/>
      <c r="F161" s="618"/>
      <c r="G161" s="618"/>
      <c r="H161" s="618"/>
      <c r="I161" s="618"/>
      <c r="J161" s="321"/>
      <c r="K161" s="411" t="b">
        <v>0</v>
      </c>
      <c r="L161" s="53"/>
      <c r="M161" s="67"/>
      <c r="N161" s="291" t="str">
        <f t="shared" ref="N161:N166" si="9">+IF(K161=TRUE,"1","0")</f>
        <v>0</v>
      </c>
      <c r="O161" s="322"/>
      <c r="P161" s="292">
        <f t="shared" ref="P161:P166" si="10">N161*1</f>
        <v>0</v>
      </c>
      <c r="Q161" s="67"/>
      <c r="R161" s="67"/>
      <c r="S161" s="322"/>
      <c r="T161" s="322"/>
      <c r="U161" s="322"/>
      <c r="V161" s="322"/>
      <c r="W161" s="322"/>
      <c r="X161" s="322"/>
    </row>
    <row r="162" spans="1:24" s="323" customFormat="1" ht="23.4" customHeight="1" x14ac:dyDescent="0.3">
      <c r="A162" s="320"/>
      <c r="B162" s="493" t="s">
        <v>753</v>
      </c>
      <c r="C162" s="493"/>
      <c r="D162" s="493"/>
      <c r="E162" s="493"/>
      <c r="F162" s="493"/>
      <c r="G162" s="493"/>
      <c r="H162" s="493"/>
      <c r="I162" s="493"/>
      <c r="J162" s="324"/>
      <c r="K162" s="412" t="b">
        <v>0</v>
      </c>
      <c r="L162" s="49"/>
      <c r="M162" s="67"/>
      <c r="N162" s="291" t="str">
        <f t="shared" si="9"/>
        <v>0</v>
      </c>
      <c r="O162" s="322"/>
      <c r="P162" s="292">
        <f t="shared" si="10"/>
        <v>0</v>
      </c>
      <c r="Q162" s="67"/>
      <c r="R162" s="67"/>
      <c r="S162" s="322"/>
      <c r="T162" s="322"/>
      <c r="U162" s="322"/>
      <c r="V162" s="322"/>
      <c r="W162" s="322"/>
      <c r="X162" s="322"/>
    </row>
    <row r="163" spans="1:24" s="323" customFormat="1" ht="23.4" customHeight="1" x14ac:dyDescent="0.3">
      <c r="A163" s="326"/>
      <c r="B163" s="470" t="s">
        <v>762</v>
      </c>
      <c r="C163" s="470"/>
      <c r="D163" s="470"/>
      <c r="E163" s="470"/>
      <c r="F163" s="470"/>
      <c r="G163" s="470"/>
      <c r="H163" s="470"/>
      <c r="I163" s="470"/>
      <c r="J163" s="325"/>
      <c r="K163" s="412" t="b">
        <v>0</v>
      </c>
      <c r="L163" s="49"/>
      <c r="M163" s="49"/>
      <c r="N163" s="116" t="str">
        <f t="shared" si="9"/>
        <v>0</v>
      </c>
      <c r="P163" s="205">
        <f t="shared" si="10"/>
        <v>0</v>
      </c>
      <c r="Q163" s="327"/>
      <c r="R163" s="327"/>
    </row>
    <row r="164" spans="1:24" s="323" customFormat="1" ht="23.4" customHeight="1" x14ac:dyDescent="0.3">
      <c r="A164" s="326"/>
      <c r="B164" s="470" t="s">
        <v>715</v>
      </c>
      <c r="C164" s="470"/>
      <c r="D164" s="470"/>
      <c r="E164" s="470"/>
      <c r="F164" s="470"/>
      <c r="G164" s="470"/>
      <c r="H164" s="470"/>
      <c r="I164" s="470"/>
      <c r="J164" s="325"/>
      <c r="K164" s="412" t="b">
        <v>0</v>
      </c>
      <c r="L164" s="49"/>
      <c r="M164" s="49"/>
      <c r="N164" s="116" t="str">
        <f t="shared" si="9"/>
        <v>0</v>
      </c>
      <c r="P164" s="205">
        <f t="shared" si="10"/>
        <v>0</v>
      </c>
      <c r="Q164" s="327"/>
      <c r="R164" s="327"/>
    </row>
    <row r="165" spans="1:24" s="323" customFormat="1" ht="23.4" customHeight="1" x14ac:dyDescent="0.3">
      <c r="A165" s="326"/>
      <c r="B165" s="470" t="s">
        <v>716</v>
      </c>
      <c r="C165" s="470"/>
      <c r="D165" s="470"/>
      <c r="E165" s="470"/>
      <c r="F165" s="470"/>
      <c r="G165" s="470"/>
      <c r="H165" s="470"/>
      <c r="I165" s="470"/>
      <c r="J165" s="325"/>
      <c r="K165" s="412" t="b">
        <v>0</v>
      </c>
      <c r="L165" s="49"/>
      <c r="M165" s="49"/>
      <c r="N165" s="116" t="str">
        <f t="shared" si="9"/>
        <v>0</v>
      </c>
      <c r="P165" s="205">
        <f t="shared" si="10"/>
        <v>0</v>
      </c>
      <c r="Q165" s="327"/>
      <c r="R165" s="327"/>
    </row>
    <row r="166" spans="1:24" s="199" customFormat="1" ht="23.4" customHeight="1" x14ac:dyDescent="0.3">
      <c r="A166" s="328"/>
      <c r="B166" s="470" t="s">
        <v>717</v>
      </c>
      <c r="C166" s="470"/>
      <c r="D166" s="470"/>
      <c r="E166" s="492"/>
      <c r="F166" s="492"/>
      <c r="G166" s="492"/>
      <c r="H166" s="492"/>
      <c r="I166" s="492"/>
      <c r="J166" s="329"/>
      <c r="K166" s="413" t="b">
        <v>0</v>
      </c>
      <c r="L166" s="50"/>
      <c r="M166" s="44"/>
      <c r="N166" s="116" t="str">
        <f t="shared" si="9"/>
        <v>0</v>
      </c>
      <c r="P166" s="205">
        <f t="shared" si="10"/>
        <v>0</v>
      </c>
      <c r="Q166" s="172"/>
      <c r="R166" s="172"/>
    </row>
    <row r="167" spans="1:24" s="199" customFormat="1" ht="23.4" customHeight="1" x14ac:dyDescent="0.3">
      <c r="A167" s="328"/>
      <c r="B167" s="470" t="s">
        <v>720</v>
      </c>
      <c r="C167" s="470"/>
      <c r="D167" s="470"/>
      <c r="E167" s="499" t="s">
        <v>719</v>
      </c>
      <c r="F167" s="500"/>
      <c r="G167" s="500"/>
      <c r="H167" s="500"/>
      <c r="I167" s="500"/>
      <c r="J167" s="500"/>
      <c r="K167" s="501"/>
      <c r="L167" s="72"/>
      <c r="M167" s="44"/>
      <c r="N167" s="126"/>
      <c r="P167" s="126"/>
      <c r="Q167" s="172"/>
      <c r="R167" s="172"/>
    </row>
    <row r="168" spans="1:24" s="199" customFormat="1" ht="22.95" customHeight="1" x14ac:dyDescent="0.3">
      <c r="A168" s="330"/>
      <c r="B168" s="331"/>
      <c r="C168" s="332"/>
      <c r="D168" s="332"/>
      <c r="E168" s="333"/>
      <c r="F168" s="333"/>
      <c r="G168" s="333"/>
      <c r="H168" s="333"/>
      <c r="I168" s="334"/>
      <c r="J168" s="334"/>
      <c r="K168" s="334"/>
      <c r="L168" s="44"/>
      <c r="M168" s="44"/>
      <c r="N168" s="172"/>
      <c r="O168" s="172"/>
      <c r="P168" s="335"/>
      <c r="Q168" s="172"/>
      <c r="R168" s="172"/>
    </row>
    <row r="169" spans="1:24" s="199" customFormat="1" ht="51" customHeight="1" x14ac:dyDescent="0.3">
      <c r="A169" s="496" t="s">
        <v>825</v>
      </c>
      <c r="B169" s="496"/>
      <c r="C169" s="496"/>
      <c r="D169" s="496"/>
      <c r="E169" s="496"/>
      <c r="F169" s="496"/>
      <c r="G169" s="496"/>
      <c r="H169" s="496"/>
      <c r="I169" s="496"/>
      <c r="J169" s="496"/>
      <c r="K169" s="496"/>
      <c r="L169" s="44"/>
      <c r="M169" s="65"/>
      <c r="N169" s="65"/>
      <c r="O169" s="65"/>
      <c r="P169" s="336"/>
      <c r="Q169" s="65"/>
      <c r="R169" s="65"/>
      <c r="S169" s="102"/>
      <c r="T169" s="102"/>
      <c r="U169" s="102"/>
      <c r="V169" s="102"/>
      <c r="W169" s="102"/>
      <c r="X169" s="102"/>
    </row>
    <row r="170" spans="1:24" s="323" customFormat="1" ht="23.4" customHeight="1" x14ac:dyDescent="0.3">
      <c r="A170" s="320"/>
      <c r="B170" s="469" t="s">
        <v>793</v>
      </c>
      <c r="C170" s="469"/>
      <c r="D170" s="469"/>
      <c r="E170" s="469"/>
      <c r="F170" s="469"/>
      <c r="G170" s="469"/>
      <c r="H170" s="469"/>
      <c r="I170" s="469"/>
      <c r="J170" s="321"/>
      <c r="K170" s="411"/>
      <c r="L170" s="53"/>
      <c r="M170" s="67"/>
      <c r="N170" s="414">
        <v>0</v>
      </c>
      <c r="O170" s="322"/>
      <c r="P170" s="292">
        <f t="shared" ref="P170" si="11">N170*1</f>
        <v>0</v>
      </c>
      <c r="Q170" s="67"/>
      <c r="R170" s="67"/>
      <c r="S170" s="322"/>
      <c r="T170" s="322"/>
      <c r="U170" s="322"/>
      <c r="V170" s="322"/>
      <c r="W170" s="322"/>
      <c r="X170" s="322"/>
    </row>
    <row r="171" spans="1:24" s="323" customFormat="1" ht="23.4" customHeight="1" x14ac:dyDescent="0.3">
      <c r="A171" s="320"/>
      <c r="B171" s="470" t="s">
        <v>723</v>
      </c>
      <c r="C171" s="470"/>
      <c r="D171" s="470"/>
      <c r="E171" s="492"/>
      <c r="F171" s="492"/>
      <c r="G171" s="492"/>
      <c r="H171" s="492"/>
      <c r="I171" s="492"/>
      <c r="J171" s="324"/>
      <c r="K171" s="412"/>
      <c r="L171" s="53"/>
      <c r="M171" s="67"/>
      <c r="N171" s="296"/>
      <c r="O171" s="322"/>
      <c r="P171" s="296"/>
      <c r="Q171" s="67"/>
      <c r="R171" s="67"/>
      <c r="S171" s="322"/>
      <c r="T171" s="322"/>
      <c r="U171" s="322"/>
      <c r="V171" s="322"/>
      <c r="W171" s="322"/>
      <c r="X171" s="322"/>
    </row>
    <row r="172" spans="1:24" s="323" customFormat="1" ht="23.4" customHeight="1" x14ac:dyDescent="0.3">
      <c r="A172" s="326"/>
      <c r="B172" s="470" t="s">
        <v>771</v>
      </c>
      <c r="C172" s="470"/>
      <c r="D172" s="470"/>
      <c r="E172" s="492"/>
      <c r="F172" s="492"/>
      <c r="G172" s="492"/>
      <c r="H172" s="492"/>
      <c r="I172" s="492"/>
      <c r="J172" s="325"/>
      <c r="K172" s="412"/>
      <c r="L172" s="53"/>
      <c r="M172" s="49"/>
      <c r="N172" s="126"/>
      <c r="P172" s="126"/>
      <c r="Q172" s="327"/>
      <c r="R172" s="327"/>
    </row>
    <row r="173" spans="1:24" s="323" customFormat="1" ht="23.4" customHeight="1" x14ac:dyDescent="0.3">
      <c r="A173" s="326"/>
      <c r="B173" s="470" t="s">
        <v>721</v>
      </c>
      <c r="C173" s="470"/>
      <c r="D173" s="470"/>
      <c r="E173" s="492"/>
      <c r="F173" s="492"/>
      <c r="G173" s="492"/>
      <c r="H173" s="492"/>
      <c r="I173" s="492"/>
      <c r="J173" s="325"/>
      <c r="K173" s="412"/>
      <c r="L173" s="53"/>
      <c r="M173" s="49"/>
      <c r="N173" s="126"/>
      <c r="P173" s="126"/>
      <c r="Q173" s="327"/>
      <c r="R173" s="327"/>
    </row>
    <row r="174" spans="1:24" s="323" customFormat="1" ht="23.4" customHeight="1" x14ac:dyDescent="0.3">
      <c r="A174" s="326"/>
      <c r="B174" s="470" t="s">
        <v>722</v>
      </c>
      <c r="C174" s="470"/>
      <c r="D174" s="470"/>
      <c r="E174" s="492"/>
      <c r="F174" s="492"/>
      <c r="G174" s="492"/>
      <c r="H174" s="492"/>
      <c r="I174" s="492"/>
      <c r="J174" s="325"/>
      <c r="K174" s="412"/>
      <c r="L174" s="53"/>
      <c r="M174" s="49"/>
      <c r="N174" s="126"/>
      <c r="P174" s="126"/>
      <c r="Q174" s="327"/>
      <c r="R174" s="327"/>
    </row>
    <row r="175" spans="1:24" s="199" customFormat="1" ht="23.4" customHeight="1" x14ac:dyDescent="0.3">
      <c r="A175" s="328"/>
      <c r="B175" s="470" t="s">
        <v>779</v>
      </c>
      <c r="C175" s="470"/>
      <c r="D175" s="470"/>
      <c r="E175" s="492"/>
      <c r="F175" s="492"/>
      <c r="G175" s="492"/>
      <c r="H175" s="492"/>
      <c r="I175" s="492"/>
      <c r="J175" s="329"/>
      <c r="K175" s="413"/>
      <c r="L175" s="53"/>
      <c r="M175" s="44"/>
      <c r="N175" s="126"/>
      <c r="P175" s="126"/>
      <c r="Q175" s="172"/>
      <c r="R175" s="172"/>
    </row>
    <row r="176" spans="1:24" s="199" customFormat="1" ht="23.4" customHeight="1" x14ac:dyDescent="0.3">
      <c r="A176" s="328"/>
      <c r="B176" s="470" t="s">
        <v>724</v>
      </c>
      <c r="C176" s="470"/>
      <c r="D176" s="470"/>
      <c r="E176" s="499" t="s">
        <v>719</v>
      </c>
      <c r="F176" s="500"/>
      <c r="G176" s="500"/>
      <c r="H176" s="500"/>
      <c r="I176" s="500"/>
      <c r="J176" s="500"/>
      <c r="K176" s="501"/>
      <c r="L176" s="53"/>
      <c r="M176" s="44"/>
      <c r="N176" s="126"/>
      <c r="P176" s="113"/>
      <c r="Q176" s="172"/>
      <c r="R176" s="172"/>
    </row>
    <row r="177" spans="1:24" s="199" customFormat="1" ht="23.4" customHeight="1" x14ac:dyDescent="0.3">
      <c r="A177" s="328"/>
      <c r="B177" s="492"/>
      <c r="C177" s="492"/>
      <c r="D177" s="492"/>
      <c r="E177" s="492"/>
      <c r="F177" s="492"/>
      <c r="G177" s="492"/>
      <c r="H177" s="492"/>
      <c r="I177" s="492"/>
      <c r="J177" s="337"/>
      <c r="K177" s="338"/>
      <c r="L177" s="44"/>
      <c r="M177" s="44"/>
      <c r="N177" s="116"/>
      <c r="P177" s="113"/>
      <c r="Q177" s="172"/>
      <c r="R177" s="172"/>
    </row>
    <row r="178" spans="1:24" s="199" customFormat="1" ht="51" customHeight="1" x14ac:dyDescent="0.3">
      <c r="A178" s="496" t="s">
        <v>826</v>
      </c>
      <c r="B178" s="496"/>
      <c r="C178" s="496"/>
      <c r="D178" s="496"/>
      <c r="E178" s="496"/>
      <c r="F178" s="496"/>
      <c r="G178" s="496"/>
      <c r="H178" s="496"/>
      <c r="I178" s="496"/>
      <c r="J178" s="496"/>
      <c r="K178" s="496"/>
      <c r="L178" s="44"/>
      <c r="M178" s="65"/>
      <c r="N178" s="65"/>
      <c r="O178" s="65"/>
      <c r="P178" s="336"/>
      <c r="Q178" s="65"/>
      <c r="R178" s="65"/>
      <c r="S178" s="102"/>
      <c r="T178" s="102"/>
      <c r="U178" s="102"/>
      <c r="V178" s="102"/>
      <c r="W178" s="102"/>
      <c r="X178" s="102"/>
    </row>
    <row r="179" spans="1:24" s="323" customFormat="1" ht="23.4" customHeight="1" x14ac:dyDescent="0.3">
      <c r="A179" s="320"/>
      <c r="B179" s="469" t="s">
        <v>831</v>
      </c>
      <c r="C179" s="469"/>
      <c r="D179" s="469"/>
      <c r="E179" s="469"/>
      <c r="F179" s="469"/>
      <c r="G179" s="469"/>
      <c r="H179" s="469"/>
      <c r="I179" s="469"/>
      <c r="J179" s="464"/>
      <c r="K179" s="411"/>
      <c r="L179" s="53"/>
      <c r="M179" s="67"/>
      <c r="N179" s="414">
        <v>0</v>
      </c>
      <c r="O179" s="322"/>
      <c r="P179" s="292">
        <f t="shared" ref="P179" si="12">N179*1</f>
        <v>0</v>
      </c>
      <c r="Q179" s="67"/>
      <c r="R179" s="67"/>
      <c r="S179" s="322"/>
      <c r="T179" s="322"/>
      <c r="U179" s="322"/>
      <c r="V179" s="322"/>
      <c r="W179" s="322"/>
      <c r="X179" s="322"/>
    </row>
    <row r="180" spans="1:24" s="323" customFormat="1" ht="23.4" customHeight="1" x14ac:dyDescent="0.3">
      <c r="A180" s="320"/>
      <c r="B180" s="620" t="s">
        <v>827</v>
      </c>
      <c r="C180" s="620"/>
      <c r="D180" s="620"/>
      <c r="E180" s="620"/>
      <c r="F180" s="620"/>
      <c r="G180" s="620"/>
      <c r="H180" s="620"/>
      <c r="I180" s="620"/>
      <c r="J180" s="324"/>
      <c r="K180" s="412"/>
      <c r="L180" s="53"/>
      <c r="M180" s="67"/>
      <c r="N180" s="296"/>
      <c r="O180" s="322"/>
      <c r="P180" s="296"/>
      <c r="Q180" s="67"/>
      <c r="R180" s="67"/>
      <c r="S180" s="322"/>
      <c r="T180" s="322"/>
      <c r="U180" s="322"/>
      <c r="V180" s="322"/>
      <c r="W180" s="322"/>
      <c r="X180" s="322"/>
    </row>
    <row r="181" spans="1:24" s="323" customFormat="1" ht="23.4" customHeight="1" x14ac:dyDescent="0.3">
      <c r="A181" s="326"/>
      <c r="B181" s="621" t="s">
        <v>830</v>
      </c>
      <c r="C181" s="621"/>
      <c r="D181" s="621"/>
      <c r="E181" s="622"/>
      <c r="F181" s="622"/>
      <c r="G181" s="622"/>
      <c r="H181" s="622"/>
      <c r="I181" s="622"/>
      <c r="J181" s="325"/>
      <c r="K181" s="412"/>
      <c r="L181" s="53"/>
      <c r="M181" s="49"/>
      <c r="N181" s="126"/>
      <c r="P181" s="126"/>
      <c r="Q181" s="327"/>
      <c r="R181" s="327"/>
    </row>
    <row r="182" spans="1:24" s="323" customFormat="1" ht="23.4" customHeight="1" x14ac:dyDescent="0.3">
      <c r="A182" s="326"/>
      <c r="B182" s="470" t="s">
        <v>828</v>
      </c>
      <c r="C182" s="470"/>
      <c r="D182" s="470"/>
      <c r="E182" s="492"/>
      <c r="F182" s="492"/>
      <c r="G182" s="492"/>
      <c r="H182" s="492"/>
      <c r="I182" s="492"/>
      <c r="J182" s="325"/>
      <c r="K182" s="412"/>
      <c r="L182" s="53"/>
      <c r="M182" s="49"/>
      <c r="N182" s="126"/>
      <c r="P182" s="126"/>
      <c r="Q182" s="327"/>
      <c r="R182" s="327"/>
    </row>
    <row r="183" spans="1:24" s="323" customFormat="1" ht="23.4" customHeight="1" x14ac:dyDescent="0.3">
      <c r="A183" s="326"/>
      <c r="B183" s="470" t="s">
        <v>833</v>
      </c>
      <c r="C183" s="470"/>
      <c r="D183" s="470"/>
      <c r="E183" s="492"/>
      <c r="F183" s="492"/>
      <c r="G183" s="492"/>
      <c r="H183" s="492"/>
      <c r="I183" s="492"/>
      <c r="J183" s="325"/>
      <c r="K183" s="412"/>
      <c r="L183" s="53"/>
      <c r="M183" s="49"/>
      <c r="N183" s="126"/>
      <c r="P183" s="126"/>
      <c r="Q183" s="327"/>
      <c r="R183" s="327"/>
    </row>
    <row r="184" spans="1:24" s="199" customFormat="1" ht="23.4" customHeight="1" x14ac:dyDescent="0.3">
      <c r="A184" s="328"/>
      <c r="B184" s="470" t="s">
        <v>829</v>
      </c>
      <c r="C184" s="470"/>
      <c r="D184" s="470"/>
      <c r="E184" s="499" t="s">
        <v>719</v>
      </c>
      <c r="F184" s="500"/>
      <c r="G184" s="500"/>
      <c r="H184" s="500"/>
      <c r="I184" s="500"/>
      <c r="J184" s="500"/>
      <c r="K184" s="501"/>
      <c r="L184" s="53"/>
      <c r="M184" s="44"/>
      <c r="N184" s="126"/>
      <c r="P184" s="113"/>
      <c r="Q184" s="172"/>
      <c r="R184" s="172"/>
    </row>
    <row r="185" spans="1:24" s="199" customFormat="1" ht="23.4" customHeight="1" x14ac:dyDescent="0.3">
      <c r="A185" s="328"/>
      <c r="B185" s="492"/>
      <c r="C185" s="492"/>
      <c r="D185" s="492"/>
      <c r="E185" s="492"/>
      <c r="F185" s="492"/>
      <c r="G185" s="492"/>
      <c r="H185" s="492"/>
      <c r="I185" s="492"/>
      <c r="J185" s="337"/>
      <c r="K185" s="338"/>
      <c r="L185" s="44"/>
      <c r="M185" s="44"/>
      <c r="N185" s="116"/>
      <c r="P185" s="113"/>
      <c r="Q185" s="172"/>
      <c r="R185" s="172"/>
    </row>
    <row r="186" spans="1:24" s="199" customFormat="1" ht="37.200000000000003" customHeight="1" x14ac:dyDescent="0.3">
      <c r="A186" s="494" t="s">
        <v>755</v>
      </c>
      <c r="B186" s="494"/>
      <c r="C186" s="494"/>
      <c r="D186" s="494"/>
      <c r="E186" s="494"/>
      <c r="F186" s="494"/>
      <c r="G186" s="494"/>
      <c r="H186" s="494"/>
      <c r="I186" s="494"/>
      <c r="J186" s="494"/>
      <c r="K186" s="494"/>
      <c r="L186" s="44"/>
      <c r="M186" s="44"/>
      <c r="N186" s="116"/>
      <c r="P186" s="113"/>
      <c r="Q186" s="172"/>
      <c r="R186" s="172"/>
    </row>
    <row r="187" spans="1:24" s="339" customFormat="1" ht="19.95" customHeight="1" x14ac:dyDescent="0.3">
      <c r="B187" s="340" t="s">
        <v>725</v>
      </c>
      <c r="C187" s="341"/>
      <c r="D187" s="341"/>
      <c r="E187" s="341"/>
      <c r="F187" s="341"/>
      <c r="G187" s="341"/>
      <c r="H187" s="341"/>
      <c r="I187" s="341"/>
      <c r="J187" s="342"/>
      <c r="K187" s="343" t="b">
        <v>1</v>
      </c>
      <c r="L187" s="74"/>
      <c r="M187" s="75"/>
      <c r="N187" s="344"/>
      <c r="P187" s="112"/>
      <c r="Q187" s="345"/>
      <c r="R187" s="345"/>
    </row>
    <row r="188" spans="1:24" s="339" customFormat="1" ht="19.95" customHeight="1" x14ac:dyDescent="0.3">
      <c r="A188" s="346"/>
      <c r="B188" s="347"/>
      <c r="C188" s="347" t="s">
        <v>727</v>
      </c>
      <c r="D188" s="348"/>
      <c r="E188" s="348"/>
      <c r="F188" s="348"/>
      <c r="G188" s="348"/>
      <c r="H188" s="348"/>
      <c r="I188" s="348"/>
      <c r="J188" s="349"/>
      <c r="K188" s="415" t="b">
        <v>0</v>
      </c>
      <c r="L188" s="74"/>
      <c r="M188" s="75"/>
      <c r="N188" s="116" t="str">
        <f>+IF(K188=TRUE,"1","0")</f>
        <v>0</v>
      </c>
      <c r="O188" s="323"/>
      <c r="P188" s="205">
        <f>N188*1</f>
        <v>0</v>
      </c>
      <c r="Q188" s="350"/>
      <c r="R188" s="345"/>
    </row>
    <row r="189" spans="1:24" s="339" customFormat="1" ht="19.95" customHeight="1" x14ac:dyDescent="0.3">
      <c r="A189" s="346"/>
      <c r="B189" s="347"/>
      <c r="C189" s="347" t="s">
        <v>726</v>
      </c>
      <c r="D189" s="348"/>
      <c r="E189" s="348"/>
      <c r="F189" s="348"/>
      <c r="G189" s="348"/>
      <c r="H189" s="348"/>
      <c r="I189" s="348"/>
      <c r="J189" s="351"/>
      <c r="K189" s="415" t="b">
        <v>0</v>
      </c>
      <c r="L189" s="74"/>
      <c r="M189" s="75"/>
      <c r="N189" s="116" t="str">
        <f t="shared" ref="N189:N190" si="13">+IF(K189=TRUE,"1","0")</f>
        <v>0</v>
      </c>
      <c r="O189" s="323"/>
      <c r="P189" s="205">
        <f t="shared" ref="P189:P193" si="14">N189*1</f>
        <v>0</v>
      </c>
      <c r="Q189" s="350"/>
      <c r="R189" s="345"/>
    </row>
    <row r="190" spans="1:24" s="339" customFormat="1" ht="19.95" customHeight="1" x14ac:dyDescent="0.3">
      <c r="A190" s="346"/>
      <c r="B190" s="347"/>
      <c r="C190" s="347" t="s">
        <v>763</v>
      </c>
      <c r="D190" s="348"/>
      <c r="E190" s="348"/>
      <c r="F190" s="348"/>
      <c r="G190" s="348"/>
      <c r="H190" s="348"/>
      <c r="I190" s="348"/>
      <c r="J190" s="351"/>
      <c r="K190" s="415" t="b">
        <v>0</v>
      </c>
      <c r="L190" s="74"/>
      <c r="M190" s="75"/>
      <c r="N190" s="116" t="str">
        <f t="shared" si="13"/>
        <v>0</v>
      </c>
      <c r="O190" s="323"/>
      <c r="P190" s="205">
        <f t="shared" si="14"/>
        <v>0</v>
      </c>
      <c r="Q190" s="350"/>
      <c r="R190" s="345"/>
    </row>
    <row r="191" spans="1:24" s="339" customFormat="1" ht="19.95" customHeight="1" x14ac:dyDescent="0.3">
      <c r="A191" s="346"/>
      <c r="B191" s="347"/>
      <c r="C191" s="347" t="s">
        <v>781</v>
      </c>
      <c r="D191" s="348"/>
      <c r="E191" s="348"/>
      <c r="F191" s="348"/>
      <c r="G191" s="348"/>
      <c r="H191" s="348"/>
      <c r="I191" s="348"/>
      <c r="J191" s="351"/>
      <c r="K191" s="415" t="b">
        <v>0</v>
      </c>
      <c r="L191" s="74"/>
      <c r="M191" s="75"/>
      <c r="N191" s="116" t="str">
        <f>+IF(K191=TRUE,"1","0")</f>
        <v>0</v>
      </c>
      <c r="O191" s="323"/>
      <c r="P191" s="205">
        <f t="shared" ref="P191" si="15">N191*1</f>
        <v>0</v>
      </c>
      <c r="Q191" s="350"/>
      <c r="R191" s="345"/>
    </row>
    <row r="192" spans="1:24" s="339" customFormat="1" ht="19.95" customHeight="1" x14ac:dyDescent="0.3">
      <c r="A192" s="346"/>
      <c r="B192" s="347"/>
      <c r="C192" s="347" t="s">
        <v>780</v>
      </c>
      <c r="D192" s="348"/>
      <c r="E192" s="348"/>
      <c r="F192" s="348"/>
      <c r="G192" s="348"/>
      <c r="H192" s="348"/>
      <c r="I192" s="348"/>
      <c r="J192" s="351"/>
      <c r="K192" s="415" t="b">
        <v>0</v>
      </c>
      <c r="L192" s="74"/>
      <c r="M192" s="75"/>
      <c r="N192" s="116" t="str">
        <f>+IF(K192=TRUE,"1","0")</f>
        <v>0</v>
      </c>
      <c r="O192" s="323"/>
      <c r="P192" s="205">
        <f t="shared" ref="P192" si="16">N192*1</f>
        <v>0</v>
      </c>
      <c r="Q192" s="350"/>
      <c r="R192" s="345"/>
    </row>
    <row r="193" spans="1:22" s="339" customFormat="1" ht="19.95" customHeight="1" x14ac:dyDescent="0.3">
      <c r="A193" s="346"/>
      <c r="B193" s="352"/>
      <c r="C193" s="352" t="s">
        <v>782</v>
      </c>
      <c r="D193" s="353"/>
      <c r="E193" s="353"/>
      <c r="F193" s="353"/>
      <c r="G193" s="353"/>
      <c r="H193" s="353"/>
      <c r="I193" s="353"/>
      <c r="J193" s="354"/>
      <c r="K193" s="416" t="b">
        <v>0</v>
      </c>
      <c r="L193" s="107" t="str">
        <f>IF(AND(P193=1,P188+P189+P190+P191+P192&gt;0),"Attenzione: risposte non coerenti","")</f>
        <v/>
      </c>
      <c r="M193" s="75"/>
      <c r="N193" s="116" t="str">
        <f>+IF(K193=TRUE,"1","0")</f>
        <v>0</v>
      </c>
      <c r="O193" s="323"/>
      <c r="P193" s="205">
        <f t="shared" si="14"/>
        <v>0</v>
      </c>
      <c r="Q193" s="350"/>
      <c r="R193" s="345"/>
    </row>
    <row r="194" spans="1:22" s="339" customFormat="1" ht="19.95" customHeight="1" x14ac:dyDescent="0.3">
      <c r="B194" s="340" t="s">
        <v>728</v>
      </c>
      <c r="C194" s="341"/>
      <c r="D194" s="341"/>
      <c r="E194" s="341"/>
      <c r="F194" s="341"/>
      <c r="G194" s="341"/>
      <c r="H194" s="341"/>
      <c r="I194" s="341"/>
      <c r="J194" s="342"/>
      <c r="K194" s="343" t="b">
        <v>1</v>
      </c>
      <c r="L194" s="74"/>
      <c r="M194" s="75"/>
      <c r="N194" s="344"/>
      <c r="P194" s="344"/>
      <c r="Q194" s="350"/>
      <c r="R194" s="345"/>
    </row>
    <row r="195" spans="1:22" s="339" customFormat="1" ht="19.95" customHeight="1" x14ac:dyDescent="0.3">
      <c r="A195" s="346"/>
      <c r="B195" s="347"/>
      <c r="C195" s="347" t="s">
        <v>766</v>
      </c>
      <c r="D195" s="348"/>
      <c r="E195" s="348"/>
      <c r="F195" s="348"/>
      <c r="G195" s="348"/>
      <c r="H195" s="348"/>
      <c r="I195" s="348"/>
      <c r="J195" s="349"/>
      <c r="K195" s="415" t="b">
        <v>0</v>
      </c>
      <c r="L195" s="74"/>
      <c r="M195" s="75"/>
      <c r="N195" s="116" t="str">
        <f>+IF(K195=TRUE,"1","0")</f>
        <v>0</v>
      </c>
      <c r="O195" s="323"/>
      <c r="P195" s="205">
        <f>N195*1</f>
        <v>0</v>
      </c>
      <c r="Q195" s="350"/>
      <c r="R195" s="345"/>
    </row>
    <row r="196" spans="1:22" s="339" customFormat="1" ht="19.95" customHeight="1" x14ac:dyDescent="0.3">
      <c r="A196" s="346"/>
      <c r="B196" s="347"/>
      <c r="C196" s="347" t="s">
        <v>729</v>
      </c>
      <c r="D196" s="348"/>
      <c r="E196" s="348"/>
      <c r="F196" s="348"/>
      <c r="G196" s="348"/>
      <c r="H196" s="348"/>
      <c r="I196" s="348"/>
      <c r="J196" s="351"/>
      <c r="K196" s="415" t="b">
        <v>0</v>
      </c>
      <c r="L196" s="74"/>
      <c r="M196" s="75"/>
      <c r="N196" s="116" t="str">
        <f t="shared" ref="N196:N197" si="17">+IF(K196=TRUE,"1","0")</f>
        <v>0</v>
      </c>
      <c r="O196" s="323"/>
      <c r="P196" s="205">
        <f t="shared" ref="P196:P197" si="18">N196*1</f>
        <v>0</v>
      </c>
      <c r="Q196" s="350"/>
      <c r="R196" s="345"/>
    </row>
    <row r="197" spans="1:22" s="339" customFormat="1" ht="19.95" customHeight="1" x14ac:dyDescent="0.3">
      <c r="A197" s="346"/>
      <c r="B197" s="347"/>
      <c r="C197" s="347" t="s">
        <v>730</v>
      </c>
      <c r="D197" s="348"/>
      <c r="E197" s="348"/>
      <c r="F197" s="348"/>
      <c r="G197" s="348"/>
      <c r="H197" s="348"/>
      <c r="I197" s="348"/>
      <c r="J197" s="351"/>
      <c r="K197" s="415" t="b">
        <v>0</v>
      </c>
      <c r="L197" s="74"/>
      <c r="M197" s="75"/>
      <c r="N197" s="116" t="str">
        <f t="shared" si="17"/>
        <v>0</v>
      </c>
      <c r="O197" s="323"/>
      <c r="P197" s="205">
        <f t="shared" si="18"/>
        <v>0</v>
      </c>
      <c r="Q197" s="350"/>
      <c r="R197" s="345"/>
    </row>
    <row r="198" spans="1:22" s="339" customFormat="1" ht="19.95" customHeight="1" x14ac:dyDescent="0.3">
      <c r="A198" s="346"/>
      <c r="B198" s="347"/>
      <c r="C198" s="347" t="s">
        <v>731</v>
      </c>
      <c r="D198" s="348"/>
      <c r="E198" s="348"/>
      <c r="F198" s="348"/>
      <c r="G198" s="348"/>
      <c r="H198" s="348"/>
      <c r="I198" s="348"/>
      <c r="J198" s="351"/>
      <c r="K198" s="415" t="b">
        <v>0</v>
      </c>
      <c r="L198" s="74"/>
      <c r="M198" s="75"/>
      <c r="N198" s="116" t="str">
        <f t="shared" ref="N198:N201" si="19">+IF(K198=TRUE,"1","0")</f>
        <v>0</v>
      </c>
      <c r="O198" s="323"/>
      <c r="P198" s="205">
        <f t="shared" ref="P198:P201" si="20">N198*1</f>
        <v>0</v>
      </c>
      <c r="Q198" s="350"/>
      <c r="R198" s="345"/>
    </row>
    <row r="199" spans="1:22" s="339" customFormat="1" ht="19.95" customHeight="1" x14ac:dyDescent="0.3">
      <c r="A199" s="346"/>
      <c r="B199" s="347"/>
      <c r="C199" s="347" t="s">
        <v>767</v>
      </c>
      <c r="D199" s="348"/>
      <c r="E199" s="348"/>
      <c r="F199" s="348"/>
      <c r="G199" s="348"/>
      <c r="H199" s="348"/>
      <c r="I199" s="348"/>
      <c r="J199" s="351"/>
      <c r="K199" s="415" t="b">
        <v>0</v>
      </c>
      <c r="L199" s="74"/>
      <c r="M199" s="75"/>
      <c r="N199" s="116" t="str">
        <f t="shared" ref="N199" si="21">+IF(K199=TRUE,"1","0")</f>
        <v>0</v>
      </c>
      <c r="O199" s="323"/>
      <c r="P199" s="205">
        <f t="shared" ref="P199" si="22">N199*1</f>
        <v>0</v>
      </c>
      <c r="Q199" s="350"/>
      <c r="R199" s="345"/>
    </row>
    <row r="200" spans="1:22" s="339" customFormat="1" ht="19.95" customHeight="1" x14ac:dyDescent="0.3">
      <c r="A200" s="346"/>
      <c r="B200" s="355"/>
      <c r="C200" s="355" t="s">
        <v>783</v>
      </c>
      <c r="D200" s="356"/>
      <c r="E200" s="356"/>
      <c r="F200" s="356"/>
      <c r="G200" s="356"/>
      <c r="H200" s="356"/>
      <c r="I200" s="356"/>
      <c r="J200" s="357"/>
      <c r="K200" s="417" t="b">
        <v>0</v>
      </c>
      <c r="L200" s="74"/>
      <c r="M200" s="75"/>
      <c r="N200" s="116" t="str">
        <f t="shared" ref="N200" si="23">+IF(K200=TRUE,"1","0")</f>
        <v>0</v>
      </c>
      <c r="O200" s="323"/>
      <c r="P200" s="205">
        <f t="shared" ref="P200" si="24">N200*1</f>
        <v>0</v>
      </c>
      <c r="Q200" s="350"/>
      <c r="R200" s="345"/>
    </row>
    <row r="201" spans="1:22" s="339" customFormat="1" ht="19.95" customHeight="1" x14ac:dyDescent="0.3">
      <c r="A201" s="346"/>
      <c r="B201" s="352"/>
      <c r="C201" s="352" t="s">
        <v>784</v>
      </c>
      <c r="D201" s="358"/>
      <c r="E201" s="358"/>
      <c r="F201" s="358"/>
      <c r="G201" s="358"/>
      <c r="H201" s="358"/>
      <c r="I201" s="358"/>
      <c r="J201" s="354"/>
      <c r="K201" s="416" t="b">
        <v>0</v>
      </c>
      <c r="L201" s="107" t="str">
        <f>IF(AND(P201=1,P195+P196+P197+P198+P199+P200&gt;0),"Attenzione: risposte non coerenti","")</f>
        <v/>
      </c>
      <c r="M201" s="75"/>
      <c r="N201" s="116" t="str">
        <f t="shared" si="19"/>
        <v>0</v>
      </c>
      <c r="O201" s="323"/>
      <c r="P201" s="205">
        <f t="shared" si="20"/>
        <v>0</v>
      </c>
      <c r="Q201" s="350"/>
      <c r="R201" s="345"/>
    </row>
    <row r="202" spans="1:22" s="339" customFormat="1" ht="19.95" customHeight="1" x14ac:dyDescent="0.3">
      <c r="B202" s="340" t="s">
        <v>772</v>
      </c>
      <c r="C202" s="341"/>
      <c r="D202" s="341"/>
      <c r="E202" s="341"/>
      <c r="F202" s="341"/>
      <c r="G202" s="341"/>
      <c r="H202" s="341"/>
      <c r="I202" s="341"/>
      <c r="J202" s="342"/>
      <c r="K202" s="343" t="b">
        <v>1</v>
      </c>
      <c r="L202" s="74"/>
      <c r="M202" s="75"/>
      <c r="N202" s="344"/>
      <c r="P202" s="344"/>
      <c r="Q202" s="350"/>
      <c r="R202" s="345"/>
    </row>
    <row r="203" spans="1:22" s="339" customFormat="1" ht="19.95" customHeight="1" x14ac:dyDescent="0.3">
      <c r="A203" s="346"/>
      <c r="B203" s="347"/>
      <c r="C203" s="347" t="s">
        <v>790</v>
      </c>
      <c r="D203" s="348"/>
      <c r="E203" s="348"/>
      <c r="F203" s="348"/>
      <c r="G203" s="348"/>
      <c r="H203" s="348"/>
      <c r="I203" s="348"/>
      <c r="J203" s="349"/>
      <c r="K203" s="415" t="b">
        <v>0</v>
      </c>
      <c r="L203" s="74"/>
      <c r="M203" s="75"/>
      <c r="N203" s="116" t="str">
        <f>+IF(K203=TRUE,"1","0")</f>
        <v>0</v>
      </c>
      <c r="O203" s="323"/>
      <c r="P203" s="205">
        <f>N203*1</f>
        <v>0</v>
      </c>
      <c r="Q203" s="350"/>
      <c r="R203" s="345"/>
    </row>
    <row r="204" spans="1:22" s="339" customFormat="1" ht="19.95" customHeight="1" x14ac:dyDescent="0.3">
      <c r="A204" s="346"/>
      <c r="B204" s="355"/>
      <c r="C204" s="355" t="s">
        <v>785</v>
      </c>
      <c r="D204" s="356"/>
      <c r="E204" s="356"/>
      <c r="F204" s="356"/>
      <c r="G204" s="356"/>
      <c r="H204" s="356"/>
      <c r="I204" s="356"/>
      <c r="J204" s="359"/>
      <c r="K204" s="417" t="b">
        <v>0</v>
      </c>
      <c r="L204" s="74"/>
      <c r="M204" s="75"/>
      <c r="N204" s="116" t="str">
        <f>+IF(K204=TRUE,"1","0")</f>
        <v>0</v>
      </c>
      <c r="O204" s="323"/>
      <c r="P204" s="205">
        <f>N204*1</f>
        <v>0</v>
      </c>
      <c r="Q204" s="350"/>
      <c r="R204" s="345"/>
    </row>
    <row r="205" spans="1:22" s="339" customFormat="1" ht="19.95" customHeight="1" x14ac:dyDescent="0.3">
      <c r="A205" s="346"/>
      <c r="B205" s="352"/>
      <c r="C205" s="352" t="s">
        <v>786</v>
      </c>
      <c r="D205" s="358"/>
      <c r="E205" s="358"/>
      <c r="F205" s="358"/>
      <c r="G205" s="358"/>
      <c r="H205" s="358"/>
      <c r="I205" s="358"/>
      <c r="J205" s="354"/>
      <c r="K205" s="416" t="b">
        <v>0</v>
      </c>
      <c r="L205" s="107" t="str">
        <f>IF(AND(P205=1,P203+P204&gt;0),"Attenzione: risposte non coerenti","")</f>
        <v/>
      </c>
      <c r="M205" s="75"/>
      <c r="N205" s="116" t="str">
        <f t="shared" ref="N205" si="25">+IF(K205=TRUE,"1","0")</f>
        <v>0</v>
      </c>
      <c r="O205" s="323"/>
      <c r="P205" s="205">
        <f t="shared" ref="P205" si="26">N205*1</f>
        <v>0</v>
      </c>
      <c r="Q205" s="350"/>
      <c r="R205" s="345"/>
    </row>
    <row r="206" spans="1:22" s="199" customFormat="1" ht="21" customHeight="1" x14ac:dyDescent="0.3">
      <c r="A206" s="346"/>
      <c r="B206" s="592"/>
      <c r="C206" s="592"/>
      <c r="D206" s="605"/>
      <c r="E206" s="605"/>
      <c r="F206" s="360"/>
      <c r="G206" s="590"/>
      <c r="H206" s="590"/>
      <c r="I206" s="590"/>
      <c r="J206" s="361"/>
      <c r="K206" s="361"/>
      <c r="L206" s="77"/>
      <c r="M206" s="75"/>
      <c r="N206" s="344"/>
      <c r="O206" s="344"/>
      <c r="P206" s="344"/>
      <c r="Q206" s="344"/>
      <c r="R206" s="344"/>
      <c r="S206" s="344"/>
      <c r="T206" s="344"/>
      <c r="U206" s="344"/>
      <c r="V206" s="339"/>
    </row>
    <row r="207" spans="1:22" s="199" customFormat="1" ht="21" customHeight="1" x14ac:dyDescent="0.3">
      <c r="A207" s="494" t="s">
        <v>769</v>
      </c>
      <c r="B207" s="494"/>
      <c r="C207" s="494"/>
      <c r="D207" s="494"/>
      <c r="E207" s="494"/>
      <c r="F207" s="494"/>
      <c r="G207" s="494"/>
      <c r="H207" s="494"/>
      <c r="I207" s="494"/>
      <c r="J207" s="494"/>
      <c r="K207" s="494"/>
      <c r="L207" s="77"/>
      <c r="M207" s="75"/>
      <c r="N207" s="344"/>
      <c r="O207" s="344"/>
      <c r="P207" s="344"/>
      <c r="Q207" s="344"/>
      <c r="R207" s="344"/>
      <c r="S207" s="344"/>
      <c r="T207" s="344"/>
      <c r="U207" s="344"/>
      <c r="V207" s="339"/>
    </row>
    <row r="208" spans="1:22" s="167" customFormat="1" ht="18.75" customHeight="1" x14ac:dyDescent="0.3">
      <c r="B208" s="306" t="s">
        <v>732</v>
      </c>
      <c r="C208" s="307"/>
      <c r="D208" s="307"/>
      <c r="E208" s="308"/>
      <c r="F208" s="307"/>
      <c r="G208" s="143"/>
      <c r="H208" s="307"/>
      <c r="I208" s="418" t="b">
        <v>0</v>
      </c>
      <c r="J208" s="68"/>
      <c r="K208" s="68"/>
      <c r="L208" s="497" t="str">
        <f>IF(P208+P209+P210&gt;1,"Scegliere una sola opzione","")</f>
        <v/>
      </c>
      <c r="M208" s="95"/>
      <c r="N208" s="116" t="str">
        <f>+IF(I208=TRUE,"1","0")</f>
        <v>0</v>
      </c>
      <c r="P208" s="205">
        <f>+N208*1</f>
        <v>0</v>
      </c>
      <c r="Q208" s="362"/>
    </row>
    <row r="209" spans="1:22" s="167" customFormat="1" ht="18.75" customHeight="1" x14ac:dyDescent="0.3">
      <c r="B209" s="306" t="s">
        <v>733</v>
      </c>
      <c r="C209" s="307"/>
      <c r="D209" s="307"/>
      <c r="E209" s="308"/>
      <c r="F209" s="307"/>
      <c r="G209" s="143"/>
      <c r="H209" s="307"/>
      <c r="I209" s="418" t="b">
        <v>0</v>
      </c>
      <c r="J209" s="68"/>
      <c r="K209" s="68"/>
      <c r="L209" s="497"/>
      <c r="M209" s="95"/>
      <c r="N209" s="116" t="str">
        <f>+IF(I209=TRUE,"1","0")</f>
        <v>0</v>
      </c>
      <c r="P209" s="205">
        <f>+N209*1</f>
        <v>0</v>
      </c>
      <c r="Q209" s="362"/>
    </row>
    <row r="210" spans="1:22" s="167" customFormat="1" ht="18.75" customHeight="1" x14ac:dyDescent="0.3">
      <c r="B210" s="306" t="s">
        <v>734</v>
      </c>
      <c r="C210" s="307"/>
      <c r="D210" s="307"/>
      <c r="E210" s="308"/>
      <c r="F210" s="307"/>
      <c r="G210" s="143"/>
      <c r="H210" s="307"/>
      <c r="I210" s="418" t="b">
        <v>0</v>
      </c>
      <c r="J210" s="68"/>
      <c r="K210" s="68"/>
      <c r="L210" s="497"/>
      <c r="M210" s="95"/>
      <c r="N210" s="116" t="str">
        <f>+IF(I210=TRUE,"1","0")</f>
        <v>0</v>
      </c>
      <c r="P210" s="205">
        <f>+N210*1</f>
        <v>0</v>
      </c>
      <c r="Q210" s="362"/>
    </row>
    <row r="211" spans="1:22" s="199" customFormat="1" ht="21" customHeight="1" x14ac:dyDescent="0.3">
      <c r="A211" s="346"/>
      <c r="B211" s="592"/>
      <c r="C211" s="592"/>
      <c r="D211" s="605"/>
      <c r="E211" s="605"/>
      <c r="F211" s="360"/>
      <c r="G211" s="590"/>
      <c r="H211" s="590"/>
      <c r="I211" s="590"/>
      <c r="J211" s="361"/>
      <c r="K211" s="361"/>
      <c r="L211" s="77"/>
      <c r="M211" s="75"/>
      <c r="N211" s="344"/>
      <c r="O211" s="344"/>
      <c r="P211" s="344"/>
      <c r="Q211" s="344"/>
      <c r="R211" s="344"/>
      <c r="S211" s="344"/>
      <c r="T211" s="344"/>
      <c r="U211" s="344"/>
      <c r="V211" s="339"/>
    </row>
    <row r="212" spans="1:22" s="199" customFormat="1" ht="21" customHeight="1" x14ac:dyDescent="0.3">
      <c r="A212" s="494" t="s">
        <v>735</v>
      </c>
      <c r="B212" s="494"/>
      <c r="C212" s="494"/>
      <c r="D212" s="494"/>
      <c r="E212" s="494"/>
      <c r="F212" s="494"/>
      <c r="G212" s="494"/>
      <c r="H212" s="494"/>
      <c r="I212" s="494"/>
      <c r="J212" s="494"/>
      <c r="K212" s="494"/>
      <c r="L212" s="77"/>
      <c r="M212" s="75"/>
      <c r="N212" s="344"/>
      <c r="O212" s="344"/>
      <c r="P212" s="344"/>
      <c r="Q212" s="344"/>
      <c r="R212" s="344"/>
      <c r="S212" s="344"/>
      <c r="T212" s="344"/>
      <c r="U212" s="344"/>
      <c r="V212" s="339"/>
    </row>
    <row r="213" spans="1:22" s="167" customFormat="1" ht="18.75" customHeight="1" x14ac:dyDescent="0.3">
      <c r="B213" s="306" t="s">
        <v>736</v>
      </c>
      <c r="C213" s="307"/>
      <c r="D213" s="307"/>
      <c r="E213" s="308"/>
      <c r="F213" s="307"/>
      <c r="G213" s="143"/>
      <c r="H213" s="307"/>
      <c r="I213" s="418" t="b">
        <v>0</v>
      </c>
      <c r="J213" s="68"/>
      <c r="K213" s="68"/>
      <c r="L213" s="497" t="str">
        <f>IF(P213+P214+P215&gt;1,"Scegliere una sola opzione","")</f>
        <v/>
      </c>
      <c r="M213" s="95"/>
      <c r="N213" s="116" t="str">
        <f>+IF(I213=TRUE,"1","0")</f>
        <v>0</v>
      </c>
      <c r="P213" s="205">
        <f>+N213*1</f>
        <v>0</v>
      </c>
      <c r="Q213" s="362"/>
    </row>
    <row r="214" spans="1:22" s="167" customFormat="1" ht="18.75" customHeight="1" x14ac:dyDescent="0.3">
      <c r="B214" s="306" t="s">
        <v>739</v>
      </c>
      <c r="C214" s="307"/>
      <c r="D214" s="307"/>
      <c r="E214" s="308"/>
      <c r="F214" s="307"/>
      <c r="G214" s="143"/>
      <c r="H214" s="307"/>
      <c r="I214" s="418" t="b">
        <v>0</v>
      </c>
      <c r="J214" s="68"/>
      <c r="K214" s="68"/>
      <c r="L214" s="497"/>
      <c r="M214" s="95"/>
      <c r="N214" s="116" t="str">
        <f>+IF(I214=TRUE,"1","0")</f>
        <v>0</v>
      </c>
      <c r="P214" s="205">
        <f>+N214*1</f>
        <v>0</v>
      </c>
      <c r="Q214" s="362"/>
    </row>
    <row r="215" spans="1:22" s="167" customFormat="1" ht="18.75" customHeight="1" x14ac:dyDescent="0.3">
      <c r="B215" s="306" t="s">
        <v>738</v>
      </c>
      <c r="C215" s="307"/>
      <c r="D215" s="307"/>
      <c r="E215" s="308"/>
      <c r="F215" s="307"/>
      <c r="G215" s="143"/>
      <c r="H215" s="307"/>
      <c r="I215" s="418" t="b">
        <v>0</v>
      </c>
      <c r="J215" s="68"/>
      <c r="K215" s="68"/>
      <c r="L215" s="497"/>
      <c r="M215" s="95"/>
      <c r="N215" s="116" t="str">
        <f>+IF(I215=TRUE,"1","0")</f>
        <v>0</v>
      </c>
      <c r="P215" s="205">
        <f>+N215*1</f>
        <v>0</v>
      </c>
      <c r="Q215" s="362"/>
    </row>
    <row r="216" spans="1:22" s="199" customFormat="1" ht="21" customHeight="1" x14ac:dyDescent="0.3">
      <c r="A216" s="346"/>
      <c r="B216" s="592"/>
      <c r="C216" s="592"/>
      <c r="D216" s="605"/>
      <c r="E216" s="605"/>
      <c r="F216" s="360"/>
      <c r="G216" s="590"/>
      <c r="H216" s="590"/>
      <c r="I216" s="590"/>
      <c r="J216" s="361"/>
      <c r="K216" s="361"/>
      <c r="L216" s="77"/>
      <c r="M216" s="75"/>
      <c r="N216" s="344"/>
      <c r="O216" s="344"/>
      <c r="P216" s="344"/>
      <c r="Q216" s="344"/>
      <c r="R216" s="344"/>
      <c r="S216" s="344"/>
      <c r="T216" s="344"/>
      <c r="U216" s="344"/>
      <c r="V216" s="339"/>
    </row>
    <row r="217" spans="1:22" s="199" customFormat="1" ht="21" customHeight="1" x14ac:dyDescent="0.3">
      <c r="A217" s="494" t="s">
        <v>740</v>
      </c>
      <c r="B217" s="494"/>
      <c r="C217" s="494"/>
      <c r="D217" s="494"/>
      <c r="E217" s="494"/>
      <c r="F217" s="494"/>
      <c r="G217" s="494"/>
      <c r="H217" s="494"/>
      <c r="I217" s="494"/>
      <c r="J217" s="494"/>
      <c r="K217" s="494"/>
      <c r="L217" s="77"/>
      <c r="M217" s="75"/>
      <c r="N217" s="344"/>
      <c r="O217" s="344"/>
      <c r="P217" s="344"/>
      <c r="Q217" s="344"/>
      <c r="R217" s="344"/>
      <c r="S217" s="344"/>
      <c r="T217" s="344"/>
      <c r="U217" s="344"/>
      <c r="V217" s="339"/>
    </row>
    <row r="218" spans="1:22" s="167" customFormat="1" ht="18.75" customHeight="1" x14ac:dyDescent="0.3">
      <c r="B218" s="306" t="s">
        <v>741</v>
      </c>
      <c r="C218" s="307"/>
      <c r="D218" s="307"/>
      <c r="E218" s="308"/>
      <c r="F218" s="307"/>
      <c r="G218" s="143"/>
      <c r="H218" s="307"/>
      <c r="I218" s="418" t="b">
        <v>0</v>
      </c>
      <c r="J218" s="68"/>
      <c r="K218" s="68"/>
      <c r="L218" s="497" t="str">
        <f>IF(P218+P219+P220&gt;1,"Scegliere una sola opzione","")</f>
        <v/>
      </c>
      <c r="M218" s="95"/>
      <c r="N218" s="116" t="str">
        <f>+IF(I218=TRUE,"1","0")</f>
        <v>0</v>
      </c>
      <c r="P218" s="205">
        <f>+N218*1</f>
        <v>0</v>
      </c>
      <c r="Q218" s="362"/>
    </row>
    <row r="219" spans="1:22" s="167" customFormat="1" ht="18.75" customHeight="1" x14ac:dyDescent="0.3">
      <c r="B219" s="306" t="s">
        <v>737</v>
      </c>
      <c r="C219" s="307"/>
      <c r="D219" s="307"/>
      <c r="E219" s="308"/>
      <c r="F219" s="307"/>
      <c r="G219" s="143"/>
      <c r="H219" s="307"/>
      <c r="I219" s="418" t="b">
        <v>0</v>
      </c>
      <c r="J219" s="68"/>
      <c r="K219" s="68"/>
      <c r="L219" s="497"/>
      <c r="M219" s="95"/>
      <c r="N219" s="116" t="str">
        <f>+IF(I219=TRUE,"1","0")</f>
        <v>0</v>
      </c>
      <c r="P219" s="205">
        <f>+N219*1</f>
        <v>0</v>
      </c>
      <c r="Q219" s="362"/>
    </row>
    <row r="220" spans="1:22" s="167" customFormat="1" ht="18.75" customHeight="1" x14ac:dyDescent="0.3">
      <c r="B220" s="306" t="s">
        <v>742</v>
      </c>
      <c r="C220" s="307"/>
      <c r="D220" s="307"/>
      <c r="E220" s="308"/>
      <c r="F220" s="307"/>
      <c r="G220" s="143"/>
      <c r="H220" s="307"/>
      <c r="I220" s="418" t="b">
        <v>0</v>
      </c>
      <c r="J220" s="68"/>
      <c r="K220" s="68"/>
      <c r="L220" s="497"/>
      <c r="M220" s="95"/>
      <c r="N220" s="116" t="str">
        <f>+IF(I220=TRUE,"1","0")</f>
        <v>0</v>
      </c>
      <c r="P220" s="205">
        <f>+N220*1</f>
        <v>0</v>
      </c>
      <c r="Q220" s="362"/>
    </row>
    <row r="221" spans="1:22" s="199" customFormat="1" ht="21" customHeight="1" x14ac:dyDescent="0.3">
      <c r="A221" s="346"/>
      <c r="B221" s="592"/>
      <c r="C221" s="592"/>
      <c r="D221" s="605"/>
      <c r="E221" s="605"/>
      <c r="F221" s="360"/>
      <c r="G221" s="590"/>
      <c r="H221" s="590"/>
      <c r="I221" s="590"/>
      <c r="J221" s="361"/>
      <c r="K221" s="361"/>
      <c r="L221" s="77"/>
      <c r="M221" s="75"/>
      <c r="N221" s="344"/>
      <c r="O221" s="344"/>
      <c r="P221" s="344"/>
      <c r="Q221" s="344"/>
      <c r="R221" s="344"/>
      <c r="S221" s="344"/>
      <c r="T221" s="344"/>
      <c r="U221" s="344"/>
      <c r="V221" s="339"/>
    </row>
    <row r="222" spans="1:22" s="199" customFormat="1" ht="21" customHeight="1" x14ac:dyDescent="0.3">
      <c r="A222" s="465" t="s">
        <v>792</v>
      </c>
      <c r="B222" s="465"/>
      <c r="C222" s="465"/>
      <c r="D222" s="465"/>
      <c r="E222" s="465"/>
      <c r="F222" s="363"/>
      <c r="G222" s="363"/>
      <c r="H222" s="363"/>
      <c r="I222" s="319"/>
      <c r="J222" s="319"/>
      <c r="K222" s="319"/>
      <c r="L222" s="75"/>
      <c r="M222" s="75"/>
      <c r="N222" s="344"/>
      <c r="O222" s="344"/>
      <c r="P222" s="344"/>
      <c r="Q222" s="344"/>
      <c r="R222" s="344"/>
      <c r="S222" s="344"/>
      <c r="T222" s="344"/>
      <c r="U222" s="344"/>
      <c r="V222" s="339"/>
    </row>
    <row r="223" spans="1:22" s="167" customFormat="1" ht="18" customHeight="1" x14ac:dyDescent="0.3">
      <c r="A223" s="199"/>
      <c r="B223" s="159" t="s">
        <v>773</v>
      </c>
      <c r="C223" s="199"/>
      <c r="D223" s="199"/>
      <c r="E223" s="364"/>
      <c r="F223" s="199"/>
      <c r="G223" s="127"/>
      <c r="H223" s="199"/>
      <c r="I223" s="418" t="b">
        <v>0</v>
      </c>
      <c r="J223" s="68"/>
      <c r="K223" s="68"/>
      <c r="L223" s="497" t="str">
        <f>IF(AND(P223=1,P224+P225+P226+P227&gt;0),"Risposte non coerenti","")</f>
        <v/>
      </c>
      <c r="M223" s="95"/>
      <c r="N223" s="116" t="str">
        <f>+IF(I223=TRUE,"1","0")</f>
        <v>0</v>
      </c>
      <c r="P223" s="205">
        <f>+N223*1</f>
        <v>0</v>
      </c>
      <c r="Q223" s="362"/>
    </row>
    <row r="224" spans="1:22" s="167" customFormat="1" ht="18.75" customHeight="1" x14ac:dyDescent="0.3">
      <c r="A224" s="199"/>
      <c r="B224" s="159" t="s">
        <v>743</v>
      </c>
      <c r="C224" s="199"/>
      <c r="D224" s="199"/>
      <c r="E224" s="364"/>
      <c r="F224" s="199"/>
      <c r="G224" s="127"/>
      <c r="H224" s="199"/>
      <c r="I224" s="418" t="b">
        <v>0</v>
      </c>
      <c r="J224" s="68"/>
      <c r="K224" s="68"/>
      <c r="L224" s="497"/>
      <c r="M224" s="95"/>
      <c r="N224" s="116" t="str">
        <f>+IF(I224=TRUE,"1","0")</f>
        <v>0</v>
      </c>
      <c r="P224" s="205">
        <f>+N224*1</f>
        <v>0</v>
      </c>
      <c r="Q224" s="362"/>
    </row>
    <row r="225" spans="1:22" s="167" customFormat="1" ht="18.75" customHeight="1" x14ac:dyDescent="0.3">
      <c r="A225" s="199"/>
      <c r="B225" s="159" t="s">
        <v>752</v>
      </c>
      <c r="C225" s="199"/>
      <c r="D225" s="199"/>
      <c r="E225" s="364"/>
      <c r="F225" s="199"/>
      <c r="G225" s="127"/>
      <c r="H225" s="199"/>
      <c r="I225" s="418" t="b">
        <v>0</v>
      </c>
      <c r="J225" s="68"/>
      <c r="K225" s="68"/>
      <c r="L225" s="497"/>
      <c r="M225" s="95"/>
      <c r="N225" s="116" t="str">
        <f>+IF(I225=TRUE,"1","0")</f>
        <v>0</v>
      </c>
      <c r="P225" s="205">
        <f>+N225*1</f>
        <v>0</v>
      </c>
      <c r="Q225" s="362"/>
    </row>
    <row r="226" spans="1:22" s="199" customFormat="1" ht="19.2" customHeight="1" x14ac:dyDescent="0.3">
      <c r="A226" s="346"/>
      <c r="B226" s="113" t="s">
        <v>744</v>
      </c>
      <c r="C226" s="365"/>
      <c r="D226" s="366"/>
      <c r="E226" s="366"/>
      <c r="F226" s="360"/>
      <c r="G226" s="360"/>
      <c r="H226" s="360"/>
      <c r="I226" s="419" t="b">
        <v>0</v>
      </c>
      <c r="J226" s="361"/>
      <c r="K226" s="361"/>
      <c r="L226" s="497"/>
      <c r="M226" s="75"/>
      <c r="N226" s="116" t="str">
        <f>+IF(I226=TRUE,"1","0")</f>
        <v>0</v>
      </c>
      <c r="O226" s="167"/>
      <c r="P226" s="205">
        <f t="shared" ref="P226:P227" si="27">+N226*1</f>
        <v>0</v>
      </c>
      <c r="Q226" s="344"/>
      <c r="R226" s="344"/>
      <c r="S226" s="344"/>
      <c r="T226" s="344"/>
      <c r="U226" s="344"/>
      <c r="V226" s="339"/>
    </row>
    <row r="227" spans="1:22" s="199" customFormat="1" ht="21" customHeight="1" x14ac:dyDescent="0.3">
      <c r="A227" s="346"/>
      <c r="B227" s="113" t="s">
        <v>745</v>
      </c>
      <c r="C227" s="365"/>
      <c r="D227" s="366"/>
      <c r="E227" s="366"/>
      <c r="F227" s="360"/>
      <c r="G227" s="360"/>
      <c r="H227" s="360"/>
      <c r="I227" s="419" t="b">
        <v>0</v>
      </c>
      <c r="J227" s="361"/>
      <c r="K227" s="361"/>
      <c r="L227" s="497"/>
      <c r="M227" s="75"/>
      <c r="N227" s="116" t="str">
        <f>+IF(I227=TRUE,"1","0")</f>
        <v>0</v>
      </c>
      <c r="O227" s="167"/>
      <c r="P227" s="205">
        <f t="shared" si="27"/>
        <v>0</v>
      </c>
      <c r="Q227" s="344"/>
      <c r="R227" s="344"/>
      <c r="S227" s="344"/>
      <c r="T227" s="344"/>
      <c r="U227" s="344"/>
      <c r="V227" s="339"/>
    </row>
    <row r="228" spans="1:22" s="199" customFormat="1" ht="21" customHeight="1" x14ac:dyDescent="0.3">
      <c r="A228" s="346"/>
      <c r="B228" s="365"/>
      <c r="C228" s="365"/>
      <c r="D228" s="366"/>
      <c r="E228" s="366"/>
      <c r="F228" s="360"/>
      <c r="G228" s="360"/>
      <c r="H228" s="360"/>
      <c r="I228" s="360"/>
      <c r="J228" s="361"/>
      <c r="K228" s="361"/>
      <c r="L228" s="77"/>
      <c r="M228" s="75"/>
      <c r="N228" s="344"/>
      <c r="O228" s="344"/>
      <c r="P228" s="344"/>
      <c r="Q228" s="344"/>
      <c r="R228" s="344"/>
      <c r="S228" s="344"/>
      <c r="T228" s="344"/>
      <c r="U228" s="344"/>
      <c r="V228" s="339"/>
    </row>
    <row r="229" spans="1:22" s="199" customFormat="1" ht="21" customHeight="1" x14ac:dyDescent="0.3">
      <c r="A229" s="494" t="s">
        <v>746</v>
      </c>
      <c r="B229" s="494"/>
      <c r="C229" s="494"/>
      <c r="D229" s="494"/>
      <c r="E229" s="494"/>
      <c r="F229" s="494"/>
      <c r="G229" s="494"/>
      <c r="H229" s="319"/>
      <c r="I229" s="319"/>
      <c r="J229" s="367"/>
      <c r="K229" s="363"/>
      <c r="L229" s="77"/>
      <c r="M229" s="75"/>
      <c r="N229" s="344"/>
      <c r="O229" s="344"/>
      <c r="P229" s="344"/>
      <c r="Q229" s="344"/>
      <c r="R229" s="344"/>
      <c r="S229" s="344"/>
      <c r="T229" s="344"/>
      <c r="U229" s="344"/>
      <c r="V229" s="339"/>
    </row>
    <row r="230" spans="1:22" s="167" customFormat="1" ht="16.95" customHeight="1" x14ac:dyDescent="0.3">
      <c r="B230" s="306" t="s">
        <v>10</v>
      </c>
      <c r="C230" s="307"/>
      <c r="D230" s="307"/>
      <c r="E230" s="308"/>
      <c r="F230" s="307"/>
      <c r="G230" s="143"/>
      <c r="H230" s="307"/>
      <c r="I230" s="418" t="b">
        <v>0</v>
      </c>
      <c r="J230" s="68"/>
      <c r="K230" s="68"/>
      <c r="L230" s="497" t="str">
        <f>IF(P230+P231+P232+P233&gt;1,"Scegliere una sola opzione","")</f>
        <v/>
      </c>
      <c r="M230" s="95"/>
      <c r="N230" s="116" t="str">
        <f>+IF(I230=TRUE,"1","0")</f>
        <v>0</v>
      </c>
      <c r="P230" s="205">
        <f>+N230*1</f>
        <v>0</v>
      </c>
      <c r="Q230" s="362"/>
    </row>
    <row r="231" spans="1:22" s="167" customFormat="1" ht="16.95" customHeight="1" x14ac:dyDescent="0.3">
      <c r="B231" s="306" t="s">
        <v>787</v>
      </c>
      <c r="C231" s="307"/>
      <c r="D231" s="307"/>
      <c r="E231" s="308"/>
      <c r="F231" s="307"/>
      <c r="G231" s="143"/>
      <c r="H231" s="307"/>
      <c r="I231" s="418" t="b">
        <v>0</v>
      </c>
      <c r="J231" s="68"/>
      <c r="K231" s="68"/>
      <c r="L231" s="497"/>
      <c r="M231" s="95"/>
      <c r="N231" s="116" t="str">
        <f>+IF(I231=TRUE,"1","0")</f>
        <v>0</v>
      </c>
      <c r="P231" s="205">
        <f>+N231*1</f>
        <v>0</v>
      </c>
      <c r="Q231" s="362"/>
    </row>
    <row r="232" spans="1:22" s="167" customFormat="1" ht="16.95" customHeight="1" x14ac:dyDescent="0.3">
      <c r="B232" s="306" t="s">
        <v>11</v>
      </c>
      <c r="C232" s="307"/>
      <c r="D232" s="307"/>
      <c r="E232" s="308"/>
      <c r="F232" s="307"/>
      <c r="G232" s="143"/>
      <c r="H232" s="307"/>
      <c r="I232" s="418" t="b">
        <v>0</v>
      </c>
      <c r="J232" s="68"/>
      <c r="K232" s="68"/>
      <c r="L232" s="497"/>
      <c r="M232" s="95"/>
      <c r="N232" s="116" t="str">
        <f>+IF(I232=TRUE,"1","0")</f>
        <v>0</v>
      </c>
      <c r="P232" s="205">
        <f>+N232*1</f>
        <v>0</v>
      </c>
      <c r="Q232" s="362"/>
    </row>
    <row r="233" spans="1:22" s="167" customFormat="1" ht="16.95" customHeight="1" x14ac:dyDescent="0.3">
      <c r="B233" s="591" t="s">
        <v>768</v>
      </c>
      <c r="C233" s="591"/>
      <c r="D233" s="591"/>
      <c r="E233" s="591"/>
      <c r="F233" s="591"/>
      <c r="G233" s="591"/>
      <c r="H233" s="591"/>
      <c r="I233" s="418" t="b">
        <v>0</v>
      </c>
      <c r="J233" s="68"/>
      <c r="K233" s="68"/>
      <c r="L233" s="497"/>
      <c r="M233" s="95"/>
      <c r="N233" s="116" t="str">
        <f>+IF(I233=TRUE,"1","0")</f>
        <v>0</v>
      </c>
      <c r="P233" s="205">
        <f>+N233*1</f>
        <v>0</v>
      </c>
      <c r="Q233" s="362"/>
    </row>
    <row r="234" spans="1:22" s="199" customFormat="1" ht="33.6" customHeight="1" x14ac:dyDescent="0.3">
      <c r="A234" s="592"/>
      <c r="B234" s="592"/>
      <c r="C234" s="592"/>
      <c r="D234" s="605"/>
      <c r="E234" s="605"/>
      <c r="F234" s="360"/>
      <c r="G234" s="590"/>
      <c r="H234" s="590"/>
      <c r="I234" s="590"/>
      <c r="J234" s="361"/>
      <c r="K234" s="361"/>
      <c r="L234" s="77"/>
      <c r="M234" s="75"/>
      <c r="N234" s="344"/>
      <c r="O234" s="344"/>
      <c r="P234" s="344"/>
      <c r="Q234" s="344"/>
      <c r="R234" s="344"/>
      <c r="S234" s="344"/>
      <c r="T234" s="344"/>
      <c r="U234" s="344"/>
      <c r="V234" s="339"/>
    </row>
    <row r="235" spans="1:22" s="165" customFormat="1" ht="36" customHeight="1" x14ac:dyDescent="0.3">
      <c r="A235" s="478" t="s">
        <v>748</v>
      </c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32"/>
      <c r="M235" s="33"/>
      <c r="N235" s="368"/>
      <c r="O235" s="369"/>
      <c r="P235" s="370"/>
      <c r="Q235" s="370"/>
      <c r="R235" s="166"/>
    </row>
    <row r="236" spans="1:22" s="199" customFormat="1" ht="14.4" customHeight="1" x14ac:dyDescent="0.3">
      <c r="A236" s="619" t="s">
        <v>569</v>
      </c>
      <c r="B236" s="619"/>
      <c r="C236" s="619"/>
      <c r="D236" s="619"/>
      <c r="E236" s="619"/>
      <c r="F236" s="619"/>
      <c r="G236" s="619"/>
      <c r="H236" s="619"/>
      <c r="I236" s="619"/>
      <c r="J236" s="619"/>
      <c r="K236" s="619"/>
      <c r="L236" s="44"/>
      <c r="M236" s="44"/>
      <c r="N236" s="172"/>
      <c r="O236" s="172"/>
      <c r="P236" s="335"/>
      <c r="Q236" s="335"/>
      <c r="R236" s="172"/>
    </row>
    <row r="237" spans="1:22" s="199" customFormat="1" ht="14.4" x14ac:dyDescent="0.3">
      <c r="A237" s="371"/>
      <c r="B237" s="371"/>
      <c r="C237" s="371"/>
      <c r="D237" s="371"/>
      <c r="E237" s="371"/>
      <c r="F237" s="371"/>
      <c r="G237" s="371"/>
      <c r="H237" s="371"/>
      <c r="I237" s="371"/>
      <c r="J237" s="371"/>
      <c r="K237" s="371"/>
      <c r="L237" s="44"/>
      <c r="M237" s="44"/>
      <c r="N237" s="172"/>
      <c r="O237" s="172"/>
      <c r="P237" s="335"/>
      <c r="Q237" s="335"/>
      <c r="R237" s="172"/>
    </row>
    <row r="238" spans="1:22" s="207" customFormat="1" ht="25.95" customHeight="1" x14ac:dyDescent="0.3">
      <c r="A238" s="372" t="s">
        <v>750</v>
      </c>
      <c r="B238" s="373"/>
      <c r="C238" s="373"/>
      <c r="D238" s="373"/>
      <c r="E238" s="373"/>
      <c r="F238" s="373"/>
      <c r="G238" s="373"/>
      <c r="H238" s="373"/>
      <c r="I238" s="373"/>
      <c r="J238" s="373"/>
      <c r="K238" s="373"/>
      <c r="L238" s="44"/>
      <c r="M238" s="44"/>
      <c r="N238" s="182"/>
      <c r="O238" s="182"/>
      <c r="P238" s="374"/>
      <c r="Q238" s="374"/>
      <c r="R238" s="182"/>
    </row>
    <row r="239" spans="1:22" s="207" customFormat="1" ht="21.75" customHeight="1" x14ac:dyDescent="0.3">
      <c r="A239" s="498"/>
      <c r="B239" s="498"/>
      <c r="C239" s="498"/>
      <c r="D239" s="498"/>
      <c r="E239" s="498"/>
      <c r="F239" s="498"/>
      <c r="G239" s="498"/>
      <c r="H239" s="375" t="s">
        <v>10</v>
      </c>
      <c r="I239" s="390" t="b">
        <v>0</v>
      </c>
      <c r="J239" s="375" t="s">
        <v>11</v>
      </c>
      <c r="K239" s="390" t="b">
        <v>0</v>
      </c>
      <c r="L239" s="58" t="str">
        <f>IF(P239+Q239&gt;1,"Scegliere una sola opzione",IF(AND(P239=1,J259=0),"Vai alla domanda   E.2",""))</f>
        <v/>
      </c>
      <c r="M239" s="59"/>
      <c r="N239" s="126" t="str">
        <f>+IF(I239=TRUE,"1","0")</f>
        <v>0</v>
      </c>
      <c r="O239" s="126" t="str">
        <f>+IF(K239=TRUE,"1","0")</f>
        <v>0</v>
      </c>
      <c r="P239" s="205">
        <f>N239*1</f>
        <v>0</v>
      </c>
      <c r="Q239" s="205">
        <f>O239*1</f>
        <v>0</v>
      </c>
      <c r="R239" s="182"/>
    </row>
    <row r="240" spans="1:22" s="199" customFormat="1" ht="21.75" customHeight="1" x14ac:dyDescent="0.3">
      <c r="A240" s="376"/>
      <c r="B240" s="376"/>
      <c r="C240" s="376"/>
      <c r="D240" s="376"/>
      <c r="E240" s="376"/>
      <c r="F240" s="376"/>
      <c r="G240" s="376"/>
      <c r="H240" s="208"/>
      <c r="J240" s="208"/>
      <c r="L240" s="45"/>
      <c r="M240" s="51"/>
      <c r="N240" s="377"/>
      <c r="O240" s="377"/>
      <c r="P240" s="166"/>
      <c r="Q240" s="166"/>
      <c r="R240" s="172"/>
    </row>
    <row r="241" spans="1:18" s="199" customFormat="1" ht="12" customHeight="1" x14ac:dyDescent="0.3">
      <c r="A241" s="378"/>
      <c r="B241" s="378"/>
      <c r="C241" s="378"/>
      <c r="D241" s="378"/>
      <c r="E241" s="378"/>
      <c r="F241" s="378"/>
      <c r="G241" s="378"/>
      <c r="H241" s="378"/>
      <c r="I241" s="378"/>
      <c r="J241" s="378"/>
      <c r="K241" s="378"/>
      <c r="L241" s="44"/>
      <c r="M241" s="44"/>
      <c r="N241" s="172"/>
      <c r="O241" s="172"/>
      <c r="P241" s="172"/>
      <c r="Q241" s="172"/>
      <c r="R241" s="172"/>
    </row>
    <row r="242" spans="1:18" s="199" customFormat="1" ht="18.600000000000001" customHeight="1" x14ac:dyDescent="0.3">
      <c r="A242" s="611" t="s">
        <v>794</v>
      </c>
      <c r="B242" s="611"/>
      <c r="C242" s="611"/>
      <c r="D242" s="611"/>
      <c r="E242" s="611"/>
      <c r="F242" s="611"/>
      <c r="G242" s="611"/>
      <c r="H242" s="611"/>
      <c r="I242" s="611"/>
      <c r="J242" s="611"/>
      <c r="K242" s="611"/>
      <c r="L242" s="52"/>
      <c r="M242" s="44"/>
      <c r="N242" s="172"/>
      <c r="O242" s="172"/>
      <c r="P242" s="172"/>
      <c r="Q242" s="172"/>
      <c r="R242" s="172"/>
    </row>
    <row r="243" spans="1:18" s="199" customFormat="1" ht="11.25" customHeight="1" x14ac:dyDescent="0.3">
      <c r="A243" s="379"/>
      <c r="B243" s="616"/>
      <c r="C243" s="616"/>
      <c r="D243" s="616"/>
      <c r="E243" s="616"/>
      <c r="F243" s="616"/>
      <c r="G243" s="616"/>
      <c r="H243" s="616"/>
      <c r="I243" s="616"/>
      <c r="J243" s="616"/>
      <c r="K243" s="616"/>
      <c r="L243" s="44"/>
      <c r="M243" s="44"/>
      <c r="N243" s="172"/>
      <c r="O243" s="172"/>
      <c r="P243" s="172"/>
      <c r="Q243" s="172"/>
      <c r="R243" s="172"/>
    </row>
    <row r="244" spans="1:18" s="199" customFormat="1" ht="25.2" customHeight="1" x14ac:dyDescent="0.3">
      <c r="A244" s="380"/>
      <c r="B244" s="612" t="s">
        <v>570</v>
      </c>
      <c r="C244" s="612"/>
      <c r="D244" s="612"/>
      <c r="E244" s="612"/>
      <c r="F244" s="612"/>
      <c r="G244" s="612"/>
      <c r="H244" s="613"/>
      <c r="I244" s="613"/>
      <c r="J244" s="381" t="s">
        <v>11</v>
      </c>
      <c r="K244" s="392" t="b">
        <v>0</v>
      </c>
      <c r="L244" s="53"/>
      <c r="M244" s="36"/>
      <c r="N244" s="296" t="str">
        <f t="shared" ref="N244:N255" si="28">+IF(K244=TRUE,"1","0")</f>
        <v>0</v>
      </c>
      <c r="P244" s="292">
        <f t="shared" ref="P244:P255" si="29">N244*1</f>
        <v>0</v>
      </c>
      <c r="Q244" s="101"/>
      <c r="R244" s="172"/>
    </row>
    <row r="245" spans="1:18" s="199" customFormat="1" ht="33" customHeight="1" x14ac:dyDescent="0.3">
      <c r="A245" s="380"/>
      <c r="B245" s="606" t="s">
        <v>582</v>
      </c>
      <c r="C245" s="606"/>
      <c r="D245" s="606"/>
      <c r="E245" s="606"/>
      <c r="F245" s="606"/>
      <c r="G245" s="606"/>
      <c r="H245" s="607"/>
      <c r="I245" s="607"/>
      <c r="J245" s="381"/>
      <c r="K245" s="392" t="b">
        <v>0</v>
      </c>
      <c r="L245" s="53"/>
      <c r="M245" s="36"/>
      <c r="N245" s="296" t="str">
        <f t="shared" si="28"/>
        <v>0</v>
      </c>
      <c r="P245" s="292">
        <f t="shared" si="29"/>
        <v>0</v>
      </c>
      <c r="Q245" s="101"/>
      <c r="R245" s="172"/>
    </row>
    <row r="246" spans="1:18" s="199" customFormat="1" ht="25.2" customHeight="1" x14ac:dyDescent="0.3">
      <c r="A246" s="380"/>
      <c r="B246" s="606" t="s">
        <v>581</v>
      </c>
      <c r="C246" s="606"/>
      <c r="D246" s="606"/>
      <c r="E246" s="606"/>
      <c r="F246" s="606"/>
      <c r="G246" s="606"/>
      <c r="H246" s="607"/>
      <c r="I246" s="607"/>
      <c r="J246" s="381"/>
      <c r="K246" s="392" t="b">
        <v>0</v>
      </c>
      <c r="L246" s="53"/>
      <c r="M246" s="36"/>
      <c r="N246" s="296" t="str">
        <f t="shared" si="28"/>
        <v>0</v>
      </c>
      <c r="P246" s="292">
        <f t="shared" si="29"/>
        <v>0</v>
      </c>
      <c r="Q246" s="101"/>
      <c r="R246" s="172"/>
    </row>
    <row r="247" spans="1:18" s="199" customFormat="1" ht="25.2" customHeight="1" x14ac:dyDescent="0.3">
      <c r="A247" s="380"/>
      <c r="B247" s="493" t="s">
        <v>585</v>
      </c>
      <c r="C247" s="493"/>
      <c r="D247" s="493"/>
      <c r="E247" s="493"/>
      <c r="F247" s="493"/>
      <c r="G247" s="493"/>
      <c r="H247" s="493"/>
      <c r="I247" s="493"/>
      <c r="J247" s="382" t="s">
        <v>11</v>
      </c>
      <c r="K247" s="393" t="b">
        <v>0</v>
      </c>
      <c r="L247" s="53"/>
      <c r="M247" s="36"/>
      <c r="N247" s="296" t="str">
        <f t="shared" si="28"/>
        <v>0</v>
      </c>
      <c r="P247" s="292">
        <f t="shared" si="29"/>
        <v>0</v>
      </c>
      <c r="Q247" s="101"/>
      <c r="R247" s="172"/>
    </row>
    <row r="248" spans="1:18" s="199" customFormat="1" ht="25.2" customHeight="1" x14ac:dyDescent="0.3">
      <c r="A248" s="383"/>
      <c r="B248" s="493" t="s">
        <v>571</v>
      </c>
      <c r="C248" s="493"/>
      <c r="D248" s="493"/>
      <c r="E248" s="493"/>
      <c r="F248" s="493"/>
      <c r="G248" s="493"/>
      <c r="H248" s="495"/>
      <c r="I248" s="495"/>
      <c r="J248" s="382" t="s">
        <v>11</v>
      </c>
      <c r="K248" s="393" t="b">
        <v>0</v>
      </c>
      <c r="L248" s="53"/>
      <c r="M248" s="36"/>
      <c r="N248" s="296" t="str">
        <f t="shared" si="28"/>
        <v>0</v>
      </c>
      <c r="P248" s="292">
        <f t="shared" si="29"/>
        <v>0</v>
      </c>
      <c r="Q248" s="101"/>
      <c r="R248" s="172"/>
    </row>
    <row r="249" spans="1:18" s="199" customFormat="1" ht="25.2" customHeight="1" x14ac:dyDescent="0.3">
      <c r="A249" s="383"/>
      <c r="B249" s="493" t="s">
        <v>797</v>
      </c>
      <c r="C249" s="493"/>
      <c r="D249" s="493"/>
      <c r="E249" s="493"/>
      <c r="F249" s="493"/>
      <c r="G249" s="493"/>
      <c r="H249" s="495"/>
      <c r="I249" s="495"/>
      <c r="J249" s="382"/>
      <c r="K249" s="393" t="b">
        <v>0</v>
      </c>
      <c r="L249" s="53"/>
      <c r="M249" s="36"/>
      <c r="N249" s="296" t="str">
        <f>+IF(K249=TRUE,"1","0")</f>
        <v>0</v>
      </c>
      <c r="P249" s="292">
        <f>N249*1</f>
        <v>0</v>
      </c>
      <c r="Q249" s="101"/>
      <c r="R249" s="172"/>
    </row>
    <row r="250" spans="1:18" s="199" customFormat="1" ht="33.6" customHeight="1" x14ac:dyDescent="0.3">
      <c r="B250" s="614" t="s">
        <v>749</v>
      </c>
      <c r="C250" s="614"/>
      <c r="D250" s="614"/>
      <c r="E250" s="614"/>
      <c r="F250" s="614"/>
      <c r="G250" s="614"/>
      <c r="H250" s="615"/>
      <c r="I250" s="615"/>
      <c r="J250" s="384"/>
      <c r="K250" s="420" t="b">
        <v>0</v>
      </c>
      <c r="L250" s="57"/>
      <c r="M250" s="57"/>
      <c r="N250" s="296" t="str">
        <f t="shared" si="28"/>
        <v>0</v>
      </c>
      <c r="P250" s="292">
        <f t="shared" si="29"/>
        <v>0</v>
      </c>
      <c r="Q250" s="101"/>
      <c r="R250" s="172"/>
    </row>
    <row r="251" spans="1:18" s="199" customFormat="1" ht="25.2" customHeight="1" x14ac:dyDescent="0.3">
      <c r="B251" s="493" t="s">
        <v>576</v>
      </c>
      <c r="C251" s="493"/>
      <c r="D251" s="493"/>
      <c r="E251" s="493"/>
      <c r="F251" s="493"/>
      <c r="G251" s="493"/>
      <c r="H251" s="495"/>
      <c r="I251" s="495"/>
      <c r="J251" s="382" t="s">
        <v>11</v>
      </c>
      <c r="K251" s="393" t="b">
        <v>0</v>
      </c>
      <c r="L251" s="54"/>
      <c r="M251" s="54"/>
      <c r="N251" s="296" t="str">
        <f t="shared" si="28"/>
        <v>0</v>
      </c>
      <c r="P251" s="292">
        <f t="shared" si="29"/>
        <v>0</v>
      </c>
      <c r="Q251" s="101"/>
      <c r="R251" s="172"/>
    </row>
    <row r="252" spans="1:18" s="199" customFormat="1" ht="25.2" customHeight="1" x14ac:dyDescent="0.3">
      <c r="B252" s="493" t="s">
        <v>572</v>
      </c>
      <c r="C252" s="493"/>
      <c r="D252" s="493"/>
      <c r="E252" s="493"/>
      <c r="F252" s="493"/>
      <c r="G252" s="493"/>
      <c r="H252" s="495"/>
      <c r="I252" s="495"/>
      <c r="J252" s="382" t="s">
        <v>11</v>
      </c>
      <c r="K252" s="393" t="b">
        <v>0</v>
      </c>
      <c r="L252" s="54"/>
      <c r="M252" s="54"/>
      <c r="N252" s="296" t="str">
        <f t="shared" si="28"/>
        <v>0</v>
      </c>
      <c r="P252" s="292">
        <f t="shared" si="29"/>
        <v>0</v>
      </c>
      <c r="Q252" s="101"/>
      <c r="R252" s="172"/>
    </row>
    <row r="253" spans="1:18" s="199" customFormat="1" ht="25.2" customHeight="1" x14ac:dyDescent="0.3">
      <c r="B253" s="493" t="s">
        <v>577</v>
      </c>
      <c r="C253" s="493"/>
      <c r="D253" s="493"/>
      <c r="E253" s="493"/>
      <c r="F253" s="493"/>
      <c r="G253" s="493"/>
      <c r="H253" s="495"/>
      <c r="I253" s="495"/>
      <c r="J253" s="382" t="s">
        <v>11</v>
      </c>
      <c r="K253" s="393" t="b">
        <v>0</v>
      </c>
      <c r="L253" s="54"/>
      <c r="M253" s="54"/>
      <c r="N253" s="296" t="str">
        <f t="shared" si="28"/>
        <v>0</v>
      </c>
      <c r="P253" s="292">
        <f t="shared" si="29"/>
        <v>0</v>
      </c>
      <c r="Q253" s="101"/>
      <c r="R253" s="172"/>
    </row>
    <row r="254" spans="1:18" s="199" customFormat="1" ht="25.2" customHeight="1" x14ac:dyDescent="0.3">
      <c r="B254" s="493" t="s">
        <v>573</v>
      </c>
      <c r="C254" s="493"/>
      <c r="D254" s="493"/>
      <c r="E254" s="493"/>
      <c r="F254" s="493"/>
      <c r="G254" s="493"/>
      <c r="H254" s="495"/>
      <c r="I254" s="495"/>
      <c r="J254" s="382" t="s">
        <v>11</v>
      </c>
      <c r="K254" s="420" t="b">
        <v>0</v>
      </c>
      <c r="L254" s="54"/>
      <c r="M254" s="54"/>
      <c r="N254" s="296" t="str">
        <f t="shared" si="28"/>
        <v>0</v>
      </c>
      <c r="P254" s="292">
        <f t="shared" si="29"/>
        <v>0</v>
      </c>
      <c r="Q254" s="101"/>
      <c r="R254" s="172"/>
    </row>
    <row r="255" spans="1:18" s="199" customFormat="1" ht="25.2" customHeight="1" x14ac:dyDescent="0.3">
      <c r="B255" s="493" t="s">
        <v>574</v>
      </c>
      <c r="C255" s="493"/>
      <c r="D255" s="493"/>
      <c r="E255" s="493"/>
      <c r="F255" s="493"/>
      <c r="G255" s="493"/>
      <c r="H255" s="495"/>
      <c r="I255" s="495"/>
      <c r="J255" s="382" t="s">
        <v>11</v>
      </c>
      <c r="K255" s="420" t="b">
        <v>0</v>
      </c>
      <c r="L255" s="54"/>
      <c r="M255" s="54"/>
      <c r="N255" s="296" t="str">
        <f t="shared" si="28"/>
        <v>0</v>
      </c>
      <c r="P255" s="292">
        <f t="shared" si="29"/>
        <v>0</v>
      </c>
      <c r="Q255" s="101"/>
      <c r="R255" s="172"/>
    </row>
    <row r="256" spans="1:18" s="199" customFormat="1" ht="25.2" customHeight="1" x14ac:dyDescent="0.3">
      <c r="B256" s="493" t="s">
        <v>575</v>
      </c>
      <c r="C256" s="493"/>
      <c r="D256" s="493"/>
      <c r="E256" s="499" t="s">
        <v>719</v>
      </c>
      <c r="F256" s="500"/>
      <c r="G256" s="500"/>
      <c r="H256" s="500"/>
      <c r="I256" s="500"/>
      <c r="J256" s="500"/>
      <c r="K256" s="501"/>
      <c r="L256" s="54"/>
      <c r="M256" s="54"/>
      <c r="N256" s="377"/>
      <c r="O256" s="377"/>
      <c r="P256" s="166"/>
      <c r="Q256" s="166"/>
      <c r="R256" s="172"/>
    </row>
    <row r="257" spans="1:18" s="199" customFormat="1" ht="15.6" customHeight="1" x14ac:dyDescent="0.3">
      <c r="B257" s="385"/>
      <c r="C257" s="385"/>
      <c r="D257" s="385"/>
      <c r="E257" s="385"/>
      <c r="F257" s="385"/>
      <c r="G257" s="385"/>
      <c r="H257" s="386"/>
      <c r="I257" s="339"/>
      <c r="J257" s="386"/>
      <c r="K257" s="339"/>
      <c r="L257" s="54"/>
      <c r="M257" s="54"/>
      <c r="N257" s="377"/>
      <c r="O257" s="377"/>
      <c r="P257" s="166"/>
      <c r="Q257" s="166"/>
      <c r="R257" s="172"/>
    </row>
    <row r="258" spans="1:18" s="199" customFormat="1" ht="36" customHeight="1" x14ac:dyDescent="0.3">
      <c r="A258" s="608" t="s">
        <v>751</v>
      </c>
      <c r="B258" s="608"/>
      <c r="C258" s="608"/>
      <c r="D258" s="608"/>
      <c r="E258" s="608"/>
      <c r="F258" s="608"/>
      <c r="G258" s="608"/>
      <c r="H258" s="608"/>
      <c r="I258" s="608"/>
      <c r="J258" s="608"/>
      <c r="K258" s="608"/>
      <c r="L258" s="44"/>
      <c r="M258" s="44"/>
      <c r="N258" s="172"/>
      <c r="O258" s="172"/>
      <c r="P258" s="172"/>
      <c r="Q258" s="172"/>
      <c r="R258" s="172"/>
    </row>
    <row r="259" spans="1:18" s="199" customFormat="1" ht="24" customHeight="1" x14ac:dyDescent="0.3">
      <c r="B259" s="385"/>
      <c r="C259" s="385"/>
      <c r="D259" s="385"/>
      <c r="E259" s="385"/>
      <c r="F259" s="385"/>
      <c r="G259" s="385"/>
      <c r="H259" s="386"/>
      <c r="I259" s="425" t="s">
        <v>795</v>
      </c>
      <c r="J259" s="609"/>
      <c r="K259" s="610"/>
      <c r="L259" s="491" t="str">
        <f>IF(AND(P260=1,J259&lt;&gt;0),"Attenzione: risposte non coerenti",IF(AND(P260=1,Q239=1),"Attenzione: risposta non coerente con quanto indicato in  E.1",""))</f>
        <v/>
      </c>
      <c r="M259" s="54"/>
      <c r="N259" s="377"/>
      <c r="O259" s="377"/>
      <c r="P259" s="166"/>
      <c r="Q259" s="166"/>
      <c r="R259" s="172"/>
    </row>
    <row r="260" spans="1:18" s="199" customFormat="1" ht="24" customHeight="1" x14ac:dyDescent="0.3">
      <c r="B260" s="385"/>
      <c r="C260" s="385"/>
      <c r="D260" s="385"/>
      <c r="E260" s="385"/>
      <c r="F260" s="385"/>
      <c r="G260" s="385"/>
      <c r="H260" s="421"/>
      <c r="I260" s="425" t="s">
        <v>796</v>
      </c>
      <c r="J260" s="604" t="b">
        <v>0</v>
      </c>
      <c r="K260" s="604"/>
      <c r="L260" s="491"/>
      <c r="M260" s="54"/>
      <c r="N260" s="296" t="str">
        <f>+IF(J260=TRUE,"1","0")</f>
        <v>0</v>
      </c>
      <c r="P260" s="292">
        <f t="shared" ref="P260" si="30">N260*1</f>
        <v>0</v>
      </c>
      <c r="Q260" s="166"/>
      <c r="R260" s="172"/>
    </row>
    <row r="261" spans="1:18" s="199" customFormat="1" ht="24" customHeight="1" x14ac:dyDescent="0.3">
      <c r="A261" s="603" t="s">
        <v>584</v>
      </c>
      <c r="B261" s="603"/>
      <c r="C261" s="603"/>
      <c r="D261" s="603"/>
      <c r="E261" s="603"/>
      <c r="F261" s="603"/>
      <c r="G261" s="603"/>
      <c r="H261" s="603"/>
      <c r="I261" s="603"/>
      <c r="J261" s="603"/>
      <c r="K261" s="603"/>
      <c r="L261" s="54"/>
      <c r="M261" s="54"/>
      <c r="N261" s="377"/>
      <c r="O261" s="377"/>
      <c r="P261" s="166"/>
      <c r="Q261" s="166"/>
      <c r="R261" s="172"/>
    </row>
    <row r="262" spans="1:18" s="199" customFormat="1" ht="24" hidden="1" customHeight="1" x14ac:dyDescent="0.3">
      <c r="L262" s="54"/>
      <c r="M262" s="54"/>
      <c r="N262" s="377"/>
      <c r="O262" s="377"/>
      <c r="P262" s="166"/>
      <c r="Q262" s="166"/>
      <c r="R262" s="172"/>
    </row>
    <row r="263" spans="1:18" s="199" customFormat="1" ht="24" hidden="1" customHeight="1" x14ac:dyDescent="0.3">
      <c r="B263" s="385"/>
      <c r="C263" s="385"/>
      <c r="D263" s="385"/>
      <c r="E263" s="385"/>
      <c r="F263" s="385"/>
      <c r="G263" s="385"/>
      <c r="H263" s="386"/>
      <c r="I263" s="339"/>
      <c r="J263" s="386"/>
      <c r="K263" s="339"/>
      <c r="L263" s="54"/>
      <c r="M263" s="54"/>
      <c r="N263" s="377"/>
      <c r="O263" s="377"/>
      <c r="P263" s="166"/>
      <c r="Q263" s="166"/>
      <c r="R263" s="172"/>
    </row>
    <row r="264" spans="1:18" s="199" customFormat="1" ht="24" hidden="1" customHeight="1" x14ac:dyDescent="0.3">
      <c r="B264" s="385"/>
      <c r="C264" s="385"/>
      <c r="D264" s="385"/>
      <c r="E264" s="385"/>
      <c r="F264" s="385"/>
      <c r="G264" s="385"/>
      <c r="H264" s="386"/>
      <c r="I264" s="339"/>
      <c r="J264" s="386"/>
      <c r="K264" s="339"/>
      <c r="L264" s="54"/>
      <c r="M264" s="54"/>
      <c r="N264" s="377"/>
      <c r="O264" s="377"/>
      <c r="P264" s="166"/>
      <c r="Q264" s="166"/>
      <c r="R264" s="172"/>
    </row>
    <row r="265" spans="1:18" s="199" customFormat="1" ht="24" hidden="1" customHeight="1" x14ac:dyDescent="0.3">
      <c r="B265" s="385"/>
      <c r="C265" s="385"/>
      <c r="D265" s="385"/>
      <c r="E265" s="385"/>
      <c r="F265" s="385"/>
      <c r="G265" s="385"/>
      <c r="H265" s="386"/>
      <c r="I265" s="339"/>
      <c r="J265" s="386"/>
      <c r="K265" s="339"/>
      <c r="L265" s="54"/>
      <c r="M265" s="54"/>
      <c r="N265" s="377"/>
      <c r="O265" s="377"/>
      <c r="P265" s="166"/>
      <c r="Q265" s="166"/>
      <c r="R265" s="172"/>
    </row>
    <row r="266" spans="1:18" s="387" customFormat="1" ht="18" hidden="1" customHeight="1" x14ac:dyDescent="0.3">
      <c r="L266" s="55"/>
      <c r="M266" s="104"/>
    </row>
    <row r="267" spans="1:18" ht="23.4" hidden="1" customHeight="1" x14ac:dyDescent="0.3">
      <c r="R267" s="44"/>
    </row>
    <row r="268" spans="1:18" ht="23.4" hidden="1" customHeight="1" x14ac:dyDescent="0.3">
      <c r="R268" s="44"/>
    </row>
    <row r="269" spans="1:18" ht="23.4" hidden="1" customHeight="1" x14ac:dyDescent="0.3">
      <c r="R269" s="44"/>
    </row>
    <row r="270" spans="1:18" ht="23.4" hidden="1" customHeight="1" x14ac:dyDescent="0.3">
      <c r="R270" s="44"/>
    </row>
    <row r="271" spans="1:18" ht="23.4" hidden="1" customHeight="1" x14ac:dyDescent="0.3">
      <c r="R271" s="44"/>
    </row>
    <row r="272" spans="1:18" ht="23.4" hidden="1" customHeight="1" x14ac:dyDescent="0.3">
      <c r="R272" s="44"/>
    </row>
    <row r="273" spans="18:18" ht="23.4" hidden="1" customHeight="1" x14ac:dyDescent="0.3">
      <c r="R273" s="44"/>
    </row>
    <row r="274" spans="18:18" ht="23.4" hidden="1" customHeight="1" x14ac:dyDescent="0.3">
      <c r="R274" s="44"/>
    </row>
    <row r="275" spans="18:18" ht="23.4" hidden="1" customHeight="1" x14ac:dyDescent="0.3">
      <c r="R275" s="44"/>
    </row>
    <row r="276" spans="18:18" ht="23.4" hidden="1" customHeight="1" x14ac:dyDescent="0.3">
      <c r="R276" s="44"/>
    </row>
    <row r="277" spans="18:18" ht="23.4" hidden="1" customHeight="1" x14ac:dyDescent="0.3">
      <c r="R277" s="44"/>
    </row>
    <row r="278" spans="18:18" ht="23.4" hidden="1" customHeight="1" x14ac:dyDescent="0.3">
      <c r="R278" s="44"/>
    </row>
    <row r="279" spans="18:18" ht="23.4" hidden="1" customHeight="1" x14ac:dyDescent="0.3">
      <c r="R279" s="44"/>
    </row>
    <row r="280" spans="18:18" ht="23.4" hidden="1" customHeight="1" x14ac:dyDescent="0.3">
      <c r="R280" s="44"/>
    </row>
    <row r="281" spans="18:18" ht="23.4" hidden="1" customHeight="1" x14ac:dyDescent="0.3">
      <c r="R281" s="44"/>
    </row>
    <row r="282" spans="18:18" ht="23.4" hidden="1" customHeight="1" x14ac:dyDescent="0.3">
      <c r="R282" s="44"/>
    </row>
    <row r="283" spans="18:18" ht="23.4" hidden="1" customHeight="1" x14ac:dyDescent="0.3">
      <c r="R283" s="44"/>
    </row>
    <row r="284" spans="18:18" ht="23.4" hidden="1" customHeight="1" x14ac:dyDescent="0.3">
      <c r="R284" s="44"/>
    </row>
    <row r="285" spans="18:18" ht="23.4" hidden="1" customHeight="1" x14ac:dyDescent="0.3">
      <c r="R285" s="44"/>
    </row>
    <row r="286" spans="18:18" ht="23.4" hidden="1" customHeight="1" x14ac:dyDescent="0.3">
      <c r="R286" s="44"/>
    </row>
    <row r="287" spans="18:18" ht="23.4" hidden="1" customHeight="1" x14ac:dyDescent="0.3">
      <c r="R287" s="44"/>
    </row>
    <row r="288" spans="18:18" ht="23.4" hidden="1" customHeight="1" x14ac:dyDescent="0.3">
      <c r="R288" s="44"/>
    </row>
    <row r="289" spans="18:18" ht="23.4" hidden="1" customHeight="1" x14ac:dyDescent="0.3">
      <c r="R289" s="44"/>
    </row>
    <row r="290" spans="18:18" ht="23.4" hidden="1" customHeight="1" x14ac:dyDescent="0.3">
      <c r="R290" s="44"/>
    </row>
    <row r="291" spans="18:18" ht="23.4" hidden="1" customHeight="1" x14ac:dyDescent="0.3">
      <c r="R291" s="44"/>
    </row>
    <row r="292" spans="18:18" ht="23.4" hidden="1" customHeight="1" x14ac:dyDescent="0.3">
      <c r="R292" s="44"/>
    </row>
    <row r="293" spans="18:18" ht="23.4" hidden="1" customHeight="1" x14ac:dyDescent="0.3">
      <c r="R293" s="44"/>
    </row>
    <row r="294" spans="18:18" ht="23.4" hidden="1" customHeight="1" x14ac:dyDescent="0.3">
      <c r="R294" s="44"/>
    </row>
    <row r="295" spans="18:18" ht="23.4" hidden="1" customHeight="1" x14ac:dyDescent="0.3">
      <c r="R295" s="44"/>
    </row>
    <row r="296" spans="18:18" ht="23.4" hidden="1" customHeight="1" x14ac:dyDescent="0.3">
      <c r="R296" s="44"/>
    </row>
    <row r="297" spans="18:18" ht="23.4" hidden="1" customHeight="1" x14ac:dyDescent="0.3">
      <c r="R297" s="44"/>
    </row>
    <row r="298" spans="18:18" ht="23.4" hidden="1" customHeight="1" x14ac:dyDescent="0.3">
      <c r="R298" s="44"/>
    </row>
    <row r="299" spans="18:18" ht="23.4" hidden="1" customHeight="1" x14ac:dyDescent="0.3">
      <c r="R299" s="44"/>
    </row>
    <row r="300" spans="18:18" ht="23.4" hidden="1" customHeight="1" x14ac:dyDescent="0.3">
      <c r="R300" s="44"/>
    </row>
    <row r="301" spans="18:18" ht="23.4" hidden="1" customHeight="1" x14ac:dyDescent="0.3">
      <c r="R301" s="44"/>
    </row>
    <row r="302" spans="18:18" ht="23.4" hidden="1" customHeight="1" x14ac:dyDescent="0.3">
      <c r="R302" s="44"/>
    </row>
    <row r="303" spans="18:18" ht="23.4" hidden="1" customHeight="1" x14ac:dyDescent="0.3">
      <c r="R303" s="44"/>
    </row>
    <row r="304" spans="18:18" ht="23.4" hidden="1" customHeight="1" x14ac:dyDescent="0.3">
      <c r="R304" s="44"/>
    </row>
    <row r="305" spans="18:18" ht="23.4" hidden="1" customHeight="1" x14ac:dyDescent="0.3">
      <c r="R305" s="44"/>
    </row>
    <row r="306" spans="18:18" ht="23.4" hidden="1" customHeight="1" x14ac:dyDescent="0.3">
      <c r="R306" s="44"/>
    </row>
    <row r="307" spans="18:18" ht="23.4" hidden="1" customHeight="1" x14ac:dyDescent="0.3">
      <c r="R307" s="44"/>
    </row>
    <row r="308" spans="18:18" ht="23.4" hidden="1" customHeight="1" x14ac:dyDescent="0.3">
      <c r="R308" s="44"/>
    </row>
    <row r="309" spans="18:18" ht="23.4" hidden="1" customHeight="1" x14ac:dyDescent="0.3">
      <c r="R309" s="44"/>
    </row>
    <row r="310" spans="18:18" ht="23.4" hidden="1" customHeight="1" x14ac:dyDescent="0.3">
      <c r="R310" s="44"/>
    </row>
    <row r="311" spans="18:18" ht="23.4" hidden="1" customHeight="1" x14ac:dyDescent="0.3">
      <c r="R311" s="44"/>
    </row>
    <row r="312" spans="18:18" ht="23.4" hidden="1" customHeight="1" x14ac:dyDescent="0.3">
      <c r="R312" s="44"/>
    </row>
    <row r="313" spans="18:18" ht="23.4" hidden="1" customHeight="1" x14ac:dyDescent="0.3">
      <c r="R313" s="44"/>
    </row>
    <row r="314" spans="18:18" ht="23.4" hidden="1" customHeight="1" x14ac:dyDescent="0.3">
      <c r="R314" s="44"/>
    </row>
    <row r="315" spans="18:18" ht="23.4" hidden="1" customHeight="1" x14ac:dyDescent="0.3">
      <c r="R315" s="44"/>
    </row>
    <row r="316" spans="18:18" ht="23.4" hidden="1" customHeight="1" x14ac:dyDescent="0.3">
      <c r="R316" s="44"/>
    </row>
    <row r="317" spans="18:18" ht="23.4" hidden="1" customHeight="1" x14ac:dyDescent="0.3">
      <c r="R317" s="44"/>
    </row>
    <row r="318" spans="18:18" ht="23.4" hidden="1" customHeight="1" x14ac:dyDescent="0.3">
      <c r="R318" s="44"/>
    </row>
    <row r="319" spans="18:18" ht="23.4" hidden="1" customHeight="1" x14ac:dyDescent="0.3">
      <c r="R319" s="44"/>
    </row>
    <row r="320" spans="18:18" ht="23.4" hidden="1" customHeight="1" x14ac:dyDescent="0.3">
      <c r="R320" s="44"/>
    </row>
    <row r="321" spans="18:18" ht="23.4" hidden="1" customHeight="1" x14ac:dyDescent="0.3">
      <c r="R321" s="44"/>
    </row>
    <row r="322" spans="18:18" ht="23.4" hidden="1" customHeight="1" x14ac:dyDescent="0.3">
      <c r="R322" s="44"/>
    </row>
    <row r="323" spans="18:18" ht="23.4" hidden="1" customHeight="1" x14ac:dyDescent="0.3">
      <c r="R323" s="44"/>
    </row>
    <row r="324" spans="18:18" ht="23.4" hidden="1" customHeight="1" x14ac:dyDescent="0.3">
      <c r="R324" s="44"/>
    </row>
    <row r="325" spans="18:18" ht="23.4" hidden="1" customHeight="1" x14ac:dyDescent="0.3">
      <c r="R325" s="44"/>
    </row>
    <row r="326" spans="18:18" ht="23.4" hidden="1" customHeight="1" x14ac:dyDescent="0.3">
      <c r="R326" s="44"/>
    </row>
    <row r="327" spans="18:18" ht="23.4" hidden="1" customHeight="1" x14ac:dyDescent="0.3">
      <c r="R327" s="44"/>
    </row>
    <row r="328" spans="18:18" ht="23.4" hidden="1" customHeight="1" x14ac:dyDescent="0.3">
      <c r="R328" s="44"/>
    </row>
    <row r="329" spans="18:18" ht="23.4" hidden="1" customHeight="1" x14ac:dyDescent="0.3">
      <c r="R329" s="44"/>
    </row>
    <row r="330" spans="18:18" ht="23.4" hidden="1" customHeight="1" x14ac:dyDescent="0.3">
      <c r="R330" s="44"/>
    </row>
    <row r="331" spans="18:18" ht="23.4" hidden="1" customHeight="1" x14ac:dyDescent="0.3">
      <c r="R331" s="44"/>
    </row>
    <row r="332" spans="18:18" ht="23.4" hidden="1" customHeight="1" x14ac:dyDescent="0.3">
      <c r="R332" s="44"/>
    </row>
    <row r="333" spans="18:18" ht="23.4" hidden="1" customHeight="1" x14ac:dyDescent="0.3">
      <c r="R333" s="44"/>
    </row>
    <row r="334" spans="18:18" ht="23.4" hidden="1" customHeight="1" x14ac:dyDescent="0.3">
      <c r="R334" s="44"/>
    </row>
    <row r="335" spans="18:18" ht="23.4" hidden="1" customHeight="1" x14ac:dyDescent="0.3">
      <c r="R335" s="44"/>
    </row>
    <row r="336" spans="18:18" ht="23.4" hidden="1" customHeight="1" x14ac:dyDescent="0.3">
      <c r="R336" s="44"/>
    </row>
    <row r="337" spans="18:18" ht="23.4" hidden="1" customHeight="1" x14ac:dyDescent="0.3">
      <c r="R337" s="44"/>
    </row>
    <row r="338" spans="18:18" ht="23.4" hidden="1" customHeight="1" x14ac:dyDescent="0.3">
      <c r="R338" s="44"/>
    </row>
    <row r="339" spans="18:18" ht="23.4" hidden="1" customHeight="1" x14ac:dyDescent="0.3">
      <c r="R339" s="44"/>
    </row>
    <row r="340" spans="18:18" ht="23.4" hidden="1" customHeight="1" x14ac:dyDescent="0.3">
      <c r="R340" s="44"/>
    </row>
    <row r="341" spans="18:18" ht="23.4" hidden="1" customHeight="1" x14ac:dyDescent="0.3">
      <c r="R341" s="44"/>
    </row>
    <row r="342" spans="18:18" ht="23.4" hidden="1" customHeight="1" x14ac:dyDescent="0.3">
      <c r="R342" s="44"/>
    </row>
    <row r="343" spans="18:18" ht="23.4" hidden="1" customHeight="1" x14ac:dyDescent="0.3">
      <c r="R343" s="44"/>
    </row>
    <row r="344" spans="18:18" ht="23.4" hidden="1" customHeight="1" x14ac:dyDescent="0.3">
      <c r="R344" s="44"/>
    </row>
    <row r="345" spans="18:18" ht="23.4" hidden="1" customHeight="1" x14ac:dyDescent="0.3">
      <c r="R345" s="44"/>
    </row>
    <row r="346" spans="18:18" ht="23.4" hidden="1" customHeight="1" x14ac:dyDescent="0.3">
      <c r="R346" s="44"/>
    </row>
    <row r="347" spans="18:18" ht="23.4" hidden="1" customHeight="1" x14ac:dyDescent="0.3">
      <c r="R347" s="44"/>
    </row>
    <row r="348" spans="18:18" ht="23.4" hidden="1" customHeight="1" x14ac:dyDescent="0.3">
      <c r="R348" s="44"/>
    </row>
    <row r="349" spans="18:18" ht="23.4" hidden="1" customHeight="1" x14ac:dyDescent="0.3">
      <c r="R349" s="44"/>
    </row>
    <row r="350" spans="18:18" ht="23.4" hidden="1" customHeight="1" x14ac:dyDescent="0.3">
      <c r="R350" s="44"/>
    </row>
    <row r="351" spans="18:18" ht="23.4" hidden="1" customHeight="1" x14ac:dyDescent="0.3">
      <c r="R351" s="44"/>
    </row>
    <row r="352" spans="18:18" ht="23.4" hidden="1" customHeight="1" x14ac:dyDescent="0.3">
      <c r="R352" s="44"/>
    </row>
    <row r="353" spans="18:18" ht="23.4" hidden="1" customHeight="1" x14ac:dyDescent="0.3">
      <c r="R353" s="44"/>
    </row>
    <row r="354" spans="18:18" ht="23.4" hidden="1" customHeight="1" x14ac:dyDescent="0.3">
      <c r="R354" s="44"/>
    </row>
    <row r="355" spans="18:18" ht="23.4" hidden="1" customHeight="1" x14ac:dyDescent="0.3">
      <c r="R355" s="44"/>
    </row>
    <row r="356" spans="18:18" ht="23.4" hidden="1" customHeight="1" x14ac:dyDescent="0.3">
      <c r="R356" s="44"/>
    </row>
    <row r="357" spans="18:18" ht="23.4" hidden="1" customHeight="1" x14ac:dyDescent="0.3">
      <c r="R357" s="44"/>
    </row>
    <row r="358" spans="18:18" ht="23.4" hidden="1" customHeight="1" x14ac:dyDescent="0.3">
      <c r="R358" s="44"/>
    </row>
    <row r="359" spans="18:18" ht="23.4" hidden="1" customHeight="1" x14ac:dyDescent="0.3">
      <c r="R359" s="44"/>
    </row>
    <row r="360" spans="18:18" ht="23.4" hidden="1" customHeight="1" x14ac:dyDescent="0.3">
      <c r="R360" s="44"/>
    </row>
    <row r="361" spans="18:18" ht="23.4" hidden="1" customHeight="1" x14ac:dyDescent="0.3">
      <c r="R361" s="44"/>
    </row>
    <row r="362" spans="18:18" ht="23.4" hidden="1" customHeight="1" x14ac:dyDescent="0.3">
      <c r="R362" s="44"/>
    </row>
    <row r="363" spans="18:18" ht="23.4" hidden="1" customHeight="1" x14ac:dyDescent="0.3">
      <c r="R363" s="44"/>
    </row>
    <row r="364" spans="18:18" ht="23.4" hidden="1" customHeight="1" x14ac:dyDescent="0.3">
      <c r="R364" s="44"/>
    </row>
    <row r="365" spans="18:18" ht="23.4" hidden="1" customHeight="1" x14ac:dyDescent="0.3">
      <c r="R365" s="44"/>
    </row>
    <row r="366" spans="18:18" ht="23.4" hidden="1" customHeight="1" x14ac:dyDescent="0.3">
      <c r="R366" s="44"/>
    </row>
    <row r="367" spans="18:18" ht="23.4" hidden="1" customHeight="1" x14ac:dyDescent="0.3">
      <c r="R367" s="44"/>
    </row>
    <row r="368" spans="18:18" ht="23.4" hidden="1" customHeight="1" x14ac:dyDescent="0.3">
      <c r="R368" s="44"/>
    </row>
    <row r="369" spans="18:18" ht="23.4" hidden="1" customHeight="1" x14ac:dyDescent="0.3">
      <c r="R369" s="44"/>
    </row>
    <row r="370" spans="18:18" ht="23.4" hidden="1" customHeight="1" x14ac:dyDescent="0.3">
      <c r="R370" s="44"/>
    </row>
    <row r="371" spans="18:18" ht="23.4" hidden="1" customHeight="1" x14ac:dyDescent="0.3">
      <c r="R371" s="44"/>
    </row>
    <row r="372" spans="18:18" ht="23.4" hidden="1" customHeight="1" x14ac:dyDescent="0.3">
      <c r="R372" s="44"/>
    </row>
    <row r="373" spans="18:18" ht="23.4" hidden="1" customHeight="1" x14ac:dyDescent="0.3">
      <c r="R373" s="44"/>
    </row>
    <row r="374" spans="18:18" ht="23.4" hidden="1" customHeight="1" x14ac:dyDescent="0.3">
      <c r="R374" s="44"/>
    </row>
    <row r="375" spans="18:18" ht="23.4" hidden="1" customHeight="1" x14ac:dyDescent="0.3">
      <c r="R375" s="44"/>
    </row>
    <row r="376" spans="18:18" ht="23.4" hidden="1" customHeight="1" x14ac:dyDescent="0.3">
      <c r="R376" s="44"/>
    </row>
    <row r="377" spans="18:18" ht="23.4" hidden="1" customHeight="1" x14ac:dyDescent="0.3">
      <c r="R377" s="44"/>
    </row>
    <row r="378" spans="18:18" ht="23.4" hidden="1" customHeight="1" x14ac:dyDescent="0.3">
      <c r="R378" s="44"/>
    </row>
    <row r="379" spans="18:18" ht="23.4" hidden="1" customHeight="1" x14ac:dyDescent="0.3">
      <c r="R379" s="44"/>
    </row>
    <row r="380" spans="18:18" ht="23.4" hidden="1" customHeight="1" x14ac:dyDescent="0.3">
      <c r="R380" s="44"/>
    </row>
    <row r="381" spans="18:18" ht="23.4" hidden="1" customHeight="1" x14ac:dyDescent="0.3">
      <c r="R381" s="44"/>
    </row>
    <row r="382" spans="18:18" ht="23.4" hidden="1" customHeight="1" x14ac:dyDescent="0.3">
      <c r="R382" s="44"/>
    </row>
    <row r="383" spans="18:18" ht="23.4" hidden="1" customHeight="1" x14ac:dyDescent="0.3">
      <c r="R383" s="44"/>
    </row>
    <row r="384" spans="18:18" ht="23.4" hidden="1" customHeight="1" x14ac:dyDescent="0.3">
      <c r="R384" s="44"/>
    </row>
    <row r="385" spans="18:18" ht="23.4" hidden="1" customHeight="1" x14ac:dyDescent="0.3">
      <c r="R385" s="44"/>
    </row>
    <row r="386" spans="18:18" ht="23.4" hidden="1" customHeight="1" x14ac:dyDescent="0.3">
      <c r="R386" s="44"/>
    </row>
    <row r="387" spans="18:18" ht="23.4" hidden="1" customHeight="1" x14ac:dyDescent="0.3">
      <c r="R387" s="44"/>
    </row>
    <row r="388" spans="18:18" ht="23.4" hidden="1" customHeight="1" x14ac:dyDescent="0.3">
      <c r="R388" s="44"/>
    </row>
    <row r="389" spans="18:18" ht="23.4" hidden="1" customHeight="1" x14ac:dyDescent="0.3">
      <c r="R389" s="44"/>
    </row>
    <row r="390" spans="18:18" ht="23.4" hidden="1" customHeight="1" x14ac:dyDescent="0.3">
      <c r="R390" s="44"/>
    </row>
    <row r="391" spans="18:18" ht="23.4" hidden="1" customHeight="1" x14ac:dyDescent="0.3">
      <c r="R391" s="44"/>
    </row>
    <row r="392" spans="18:18" ht="23.4" hidden="1" customHeight="1" x14ac:dyDescent="0.3">
      <c r="R392" s="44"/>
    </row>
    <row r="393" spans="18:18" ht="23.4" hidden="1" customHeight="1" x14ac:dyDescent="0.3">
      <c r="R393" s="44"/>
    </row>
    <row r="394" spans="18:18" ht="23.4" hidden="1" customHeight="1" x14ac:dyDescent="0.3">
      <c r="R394" s="44"/>
    </row>
    <row r="395" spans="18:18" ht="23.4" hidden="1" customHeight="1" x14ac:dyDescent="0.3">
      <c r="R395" s="44"/>
    </row>
    <row r="396" spans="18:18" ht="23.4" hidden="1" customHeight="1" x14ac:dyDescent="0.3">
      <c r="R396" s="44"/>
    </row>
    <row r="397" spans="18:18" ht="23.4" hidden="1" customHeight="1" x14ac:dyDescent="0.3">
      <c r="R397" s="44"/>
    </row>
    <row r="398" spans="18:18" ht="23.4" hidden="1" customHeight="1" x14ac:dyDescent="0.3">
      <c r="R398" s="44"/>
    </row>
    <row r="399" spans="18:18" ht="23.4" hidden="1" customHeight="1" x14ac:dyDescent="0.3">
      <c r="R399" s="44"/>
    </row>
    <row r="400" spans="18:18" ht="23.4" hidden="1" customHeight="1" x14ac:dyDescent="0.3">
      <c r="R400" s="44"/>
    </row>
    <row r="401" spans="18:18" ht="23.4" hidden="1" customHeight="1" x14ac:dyDescent="0.3">
      <c r="R401" s="44"/>
    </row>
    <row r="402" spans="18:18" ht="23.4" hidden="1" customHeight="1" x14ac:dyDescent="0.3">
      <c r="R402" s="44"/>
    </row>
    <row r="403" spans="18:18" ht="23.4" hidden="1" customHeight="1" x14ac:dyDescent="0.3">
      <c r="R403" s="44"/>
    </row>
    <row r="404" spans="18:18" ht="23.4" hidden="1" customHeight="1" x14ac:dyDescent="0.3">
      <c r="R404" s="44"/>
    </row>
    <row r="405" spans="18:18" ht="23.4" hidden="1" customHeight="1" x14ac:dyDescent="0.3">
      <c r="R405" s="44"/>
    </row>
    <row r="406" spans="18:18" ht="23.4" hidden="1" customHeight="1" x14ac:dyDescent="0.3">
      <c r="R406" s="44"/>
    </row>
    <row r="407" spans="18:18" ht="23.4" hidden="1" customHeight="1" x14ac:dyDescent="0.3">
      <c r="R407" s="44"/>
    </row>
    <row r="408" spans="18:18" ht="23.4" hidden="1" customHeight="1" x14ac:dyDescent="0.3">
      <c r="R408" s="44"/>
    </row>
    <row r="409" spans="18:18" ht="23.4" hidden="1" customHeight="1" x14ac:dyDescent="0.3">
      <c r="R409" s="44"/>
    </row>
    <row r="410" spans="18:18" ht="23.4" hidden="1" customHeight="1" x14ac:dyDescent="0.3">
      <c r="R410" s="44"/>
    </row>
    <row r="411" spans="18:18" ht="23.4" hidden="1" customHeight="1" x14ac:dyDescent="0.3">
      <c r="R411" s="44"/>
    </row>
    <row r="412" spans="18:18" ht="23.4" hidden="1" customHeight="1" x14ac:dyDescent="0.3">
      <c r="R412" s="44"/>
    </row>
    <row r="413" spans="18:18" ht="23.4" hidden="1" customHeight="1" x14ac:dyDescent="0.3">
      <c r="R413" s="44"/>
    </row>
    <row r="414" spans="18:18" ht="23.4" hidden="1" customHeight="1" x14ac:dyDescent="0.3">
      <c r="R414" s="44"/>
    </row>
    <row r="415" spans="18:18" ht="23.4" hidden="1" customHeight="1" x14ac:dyDescent="0.3">
      <c r="R415" s="44"/>
    </row>
    <row r="416" spans="18:18" ht="23.4" hidden="1" customHeight="1" x14ac:dyDescent="0.3">
      <c r="R416" s="44"/>
    </row>
    <row r="417" spans="18:18" ht="23.4" hidden="1" customHeight="1" x14ac:dyDescent="0.3">
      <c r="R417" s="44"/>
    </row>
    <row r="418" spans="18:18" ht="23.4" hidden="1" customHeight="1" x14ac:dyDescent="0.3">
      <c r="R418" s="44"/>
    </row>
    <row r="419" spans="18:18" ht="23.4" hidden="1" customHeight="1" x14ac:dyDescent="0.3">
      <c r="R419" s="44"/>
    </row>
    <row r="420" spans="18:18" ht="23.4" hidden="1" customHeight="1" x14ac:dyDescent="0.3">
      <c r="R420" s="44"/>
    </row>
    <row r="421" spans="18:18" ht="23.4" hidden="1" customHeight="1" x14ac:dyDescent="0.3">
      <c r="R421" s="44"/>
    </row>
    <row r="422" spans="18:18" ht="23.4" hidden="1" customHeight="1" x14ac:dyDescent="0.3">
      <c r="R422" s="44"/>
    </row>
    <row r="423" spans="18:18" ht="23.4" hidden="1" customHeight="1" x14ac:dyDescent="0.3">
      <c r="R423" s="44"/>
    </row>
    <row r="424" spans="18:18" ht="23.4" hidden="1" customHeight="1" x14ac:dyDescent="0.3">
      <c r="R424" s="44"/>
    </row>
    <row r="425" spans="18:18" ht="23.4" hidden="1" customHeight="1" x14ac:dyDescent="0.3">
      <c r="R425" s="44"/>
    </row>
    <row r="426" spans="18:18" ht="23.4" hidden="1" customHeight="1" x14ac:dyDescent="0.3">
      <c r="R426" s="44"/>
    </row>
    <row r="427" spans="18:18" ht="23.4" hidden="1" customHeight="1" x14ac:dyDescent="0.3">
      <c r="R427" s="44"/>
    </row>
    <row r="428" spans="18:18" ht="23.4" hidden="1" customHeight="1" x14ac:dyDescent="0.3">
      <c r="R428" s="44"/>
    </row>
    <row r="429" spans="18:18" ht="23.4" hidden="1" customHeight="1" x14ac:dyDescent="0.3">
      <c r="R429" s="44"/>
    </row>
    <row r="430" spans="18:18" ht="23.4" hidden="1" customHeight="1" x14ac:dyDescent="0.3">
      <c r="R430" s="44"/>
    </row>
    <row r="431" spans="18:18" ht="23.4" hidden="1" customHeight="1" x14ac:dyDescent="0.3">
      <c r="R431" s="44"/>
    </row>
    <row r="432" spans="18:18" ht="23.4" hidden="1" customHeight="1" x14ac:dyDescent="0.3">
      <c r="R432" s="44"/>
    </row>
    <row r="433" spans="18:18" ht="23.4" hidden="1" customHeight="1" x14ac:dyDescent="0.3">
      <c r="R433" s="44"/>
    </row>
    <row r="434" spans="18:18" ht="23.4" hidden="1" customHeight="1" x14ac:dyDescent="0.3">
      <c r="R434" s="44"/>
    </row>
    <row r="435" spans="18:18" ht="23.4" hidden="1" customHeight="1" x14ac:dyDescent="0.3">
      <c r="R435" s="44"/>
    </row>
    <row r="436" spans="18:18" ht="23.4" hidden="1" customHeight="1" x14ac:dyDescent="0.3">
      <c r="R436" s="44"/>
    </row>
    <row r="437" spans="18:18" ht="23.4" hidden="1" customHeight="1" x14ac:dyDescent="0.3">
      <c r="R437" s="44"/>
    </row>
    <row r="438" spans="18:18" ht="23.4" hidden="1" customHeight="1" x14ac:dyDescent="0.3">
      <c r="R438" s="44"/>
    </row>
    <row r="439" spans="18:18" ht="23.4" hidden="1" customHeight="1" x14ac:dyDescent="0.3">
      <c r="R439" s="44"/>
    </row>
    <row r="440" spans="18:18" ht="23.4" hidden="1" customHeight="1" x14ac:dyDescent="0.3">
      <c r="R440" s="44"/>
    </row>
    <row r="441" spans="18:18" ht="23.4" hidden="1" customHeight="1" x14ac:dyDescent="0.3">
      <c r="R441" s="44"/>
    </row>
    <row r="442" spans="18:18" ht="23.4" hidden="1" customHeight="1" x14ac:dyDescent="0.3">
      <c r="R442" s="44"/>
    </row>
    <row r="443" spans="18:18" ht="23.4" hidden="1" customHeight="1" x14ac:dyDescent="0.3">
      <c r="R443" s="44"/>
    </row>
    <row r="444" spans="18:18" ht="23.4" hidden="1" customHeight="1" x14ac:dyDescent="0.3">
      <c r="R444" s="44"/>
    </row>
    <row r="445" spans="18:18" ht="23.4" hidden="1" customHeight="1" x14ac:dyDescent="0.3">
      <c r="R445" s="44"/>
    </row>
    <row r="446" spans="18:18" ht="23.4" hidden="1" customHeight="1" x14ac:dyDescent="0.3">
      <c r="R446" s="44"/>
    </row>
    <row r="447" spans="18:18" ht="23.4" hidden="1" customHeight="1" x14ac:dyDescent="0.3">
      <c r="R447" s="44"/>
    </row>
    <row r="448" spans="18:18" ht="23.4" hidden="1" customHeight="1" x14ac:dyDescent="0.3">
      <c r="R448" s="44"/>
    </row>
    <row r="449" spans="18:18" ht="23.4" hidden="1" customHeight="1" x14ac:dyDescent="0.3">
      <c r="R449" s="44"/>
    </row>
    <row r="450" spans="18:18" ht="23.4" hidden="1" customHeight="1" x14ac:dyDescent="0.3">
      <c r="R450" s="44"/>
    </row>
    <row r="451" spans="18:18" ht="23.4" hidden="1" customHeight="1" x14ac:dyDescent="0.3">
      <c r="R451" s="44"/>
    </row>
    <row r="452" spans="18:18" ht="23.4" hidden="1" customHeight="1" x14ac:dyDescent="0.3">
      <c r="R452" s="44"/>
    </row>
    <row r="453" spans="18:18" ht="23.4" hidden="1" customHeight="1" x14ac:dyDescent="0.3">
      <c r="R453" s="44"/>
    </row>
    <row r="454" spans="18:18" ht="23.4" hidden="1" customHeight="1" x14ac:dyDescent="0.3">
      <c r="R454" s="44"/>
    </row>
    <row r="455" spans="18:18" ht="23.4" hidden="1" customHeight="1" x14ac:dyDescent="0.3">
      <c r="R455" s="44"/>
    </row>
    <row r="456" spans="18:18" ht="23.4" hidden="1" customHeight="1" x14ac:dyDescent="0.3">
      <c r="R456" s="44"/>
    </row>
    <row r="457" spans="18:18" ht="23.4" hidden="1" customHeight="1" x14ac:dyDescent="0.3">
      <c r="R457" s="44"/>
    </row>
    <row r="458" spans="18:18" ht="23.4" hidden="1" customHeight="1" x14ac:dyDescent="0.3">
      <c r="R458" s="44"/>
    </row>
    <row r="459" spans="18:18" ht="23.4" hidden="1" customHeight="1" x14ac:dyDescent="0.3">
      <c r="R459" s="44"/>
    </row>
    <row r="460" spans="18:18" ht="23.4" hidden="1" customHeight="1" x14ac:dyDescent="0.3">
      <c r="R460" s="44"/>
    </row>
    <row r="461" spans="18:18" ht="23.4" hidden="1" customHeight="1" x14ac:dyDescent="0.3">
      <c r="R461" s="44"/>
    </row>
    <row r="462" spans="18:18" ht="23.4" hidden="1" customHeight="1" x14ac:dyDescent="0.3">
      <c r="R462" s="44"/>
    </row>
    <row r="463" spans="18:18" ht="23.4" hidden="1" customHeight="1" x14ac:dyDescent="0.3">
      <c r="R463" s="44"/>
    </row>
    <row r="464" spans="18:18" ht="23.4" hidden="1" customHeight="1" x14ac:dyDescent="0.3">
      <c r="R464" s="44"/>
    </row>
    <row r="465" spans="18:18" ht="23.4" hidden="1" customHeight="1" x14ac:dyDescent="0.3">
      <c r="R465" s="44"/>
    </row>
    <row r="466" spans="18:18" ht="23.4" hidden="1" customHeight="1" x14ac:dyDescent="0.3">
      <c r="R466" s="44"/>
    </row>
    <row r="467" spans="18:18" ht="23.4" hidden="1" customHeight="1" x14ac:dyDescent="0.3">
      <c r="R467" s="44"/>
    </row>
    <row r="468" spans="18:18" ht="23.4" hidden="1" customHeight="1" x14ac:dyDescent="0.3">
      <c r="R468" s="44"/>
    </row>
    <row r="469" spans="18:18" ht="23.4" hidden="1" customHeight="1" x14ac:dyDescent="0.3">
      <c r="R469" s="44"/>
    </row>
    <row r="470" spans="18:18" ht="23.4" hidden="1" customHeight="1" x14ac:dyDescent="0.3">
      <c r="R470" s="44"/>
    </row>
    <row r="471" spans="18:18" ht="23.4" hidden="1" customHeight="1" x14ac:dyDescent="0.3">
      <c r="R471" s="44"/>
    </row>
    <row r="472" spans="18:18" ht="23.4" hidden="1" customHeight="1" x14ac:dyDescent="0.3">
      <c r="R472" s="44"/>
    </row>
    <row r="473" spans="18:18" ht="23.4" hidden="1" customHeight="1" x14ac:dyDescent="0.3">
      <c r="R473" s="44"/>
    </row>
    <row r="474" spans="18:18" ht="23.4" hidden="1" customHeight="1" x14ac:dyDescent="0.3">
      <c r="R474" s="44"/>
    </row>
    <row r="475" spans="18:18" ht="23.4" hidden="1" customHeight="1" x14ac:dyDescent="0.3">
      <c r="R475" s="44"/>
    </row>
    <row r="476" spans="18:18" ht="23.4" hidden="1" customHeight="1" x14ac:dyDescent="0.3">
      <c r="R476" s="44"/>
    </row>
    <row r="477" spans="18:18" ht="23.4" hidden="1" customHeight="1" x14ac:dyDescent="0.3">
      <c r="R477" s="44"/>
    </row>
    <row r="478" spans="18:18" ht="23.4" hidden="1" customHeight="1" x14ac:dyDescent="0.3">
      <c r="R478" s="44"/>
    </row>
    <row r="479" spans="18:18" ht="23.4" hidden="1" customHeight="1" x14ac:dyDescent="0.3">
      <c r="R479" s="44"/>
    </row>
    <row r="480" spans="18:18" ht="23.4" hidden="1" customHeight="1" x14ac:dyDescent="0.3">
      <c r="R480" s="44"/>
    </row>
    <row r="481" spans="18:18" ht="23.4" hidden="1" customHeight="1" x14ac:dyDescent="0.3">
      <c r="R481" s="44"/>
    </row>
    <row r="482" spans="18:18" ht="23.4" hidden="1" customHeight="1" x14ac:dyDescent="0.3">
      <c r="R482" s="44"/>
    </row>
    <row r="483" spans="18:18" ht="23.4" hidden="1" customHeight="1" x14ac:dyDescent="0.3">
      <c r="R483" s="44"/>
    </row>
    <row r="484" spans="18:18" ht="23.4" hidden="1" customHeight="1" x14ac:dyDescent="0.3">
      <c r="R484" s="44"/>
    </row>
    <row r="485" spans="18:18" ht="23.4" hidden="1" customHeight="1" x14ac:dyDescent="0.3">
      <c r="R485" s="44"/>
    </row>
    <row r="486" spans="18:18" ht="23.4" hidden="1" customHeight="1" x14ac:dyDescent="0.3">
      <c r="R486" s="44"/>
    </row>
    <row r="487" spans="18:18" ht="23.4" hidden="1" customHeight="1" x14ac:dyDescent="0.3">
      <c r="R487" s="44"/>
    </row>
    <row r="488" spans="18:18" ht="23.4" hidden="1" customHeight="1" x14ac:dyDescent="0.3">
      <c r="R488" s="44"/>
    </row>
    <row r="489" spans="18:18" ht="23.4" hidden="1" customHeight="1" x14ac:dyDescent="0.3">
      <c r="R489" s="44"/>
    </row>
    <row r="490" spans="18:18" ht="23.4" hidden="1" customHeight="1" x14ac:dyDescent="0.3">
      <c r="R490" s="44"/>
    </row>
    <row r="491" spans="18:18" ht="23.4" hidden="1" customHeight="1" x14ac:dyDescent="0.3">
      <c r="R491" s="44"/>
    </row>
    <row r="492" spans="18:18" ht="23.4" hidden="1" customHeight="1" x14ac:dyDescent="0.3">
      <c r="R492" s="44"/>
    </row>
    <row r="493" spans="18:18" ht="23.4" hidden="1" customHeight="1" x14ac:dyDescent="0.3">
      <c r="R493" s="44"/>
    </row>
    <row r="494" spans="18:18" ht="23.4" hidden="1" customHeight="1" x14ac:dyDescent="0.3">
      <c r="R494" s="44"/>
    </row>
    <row r="495" spans="18:18" ht="23.4" hidden="1" customHeight="1" x14ac:dyDescent="0.3">
      <c r="R495" s="44"/>
    </row>
    <row r="496" spans="18:18" ht="23.4" hidden="1" customHeight="1" x14ac:dyDescent="0.3">
      <c r="R496" s="44"/>
    </row>
    <row r="497" spans="18:18" ht="23.4" hidden="1" customHeight="1" x14ac:dyDescent="0.3">
      <c r="R497" s="44"/>
    </row>
    <row r="498" spans="18:18" ht="23.4" hidden="1" customHeight="1" x14ac:dyDescent="0.3">
      <c r="R498" s="44"/>
    </row>
    <row r="499" spans="18:18" ht="23.4" hidden="1" customHeight="1" x14ac:dyDescent="0.3">
      <c r="R499" s="44"/>
    </row>
    <row r="500" spans="18:18" ht="23.4" hidden="1" customHeight="1" x14ac:dyDescent="0.3">
      <c r="R500" s="44"/>
    </row>
    <row r="501" spans="18:18" ht="23.4" hidden="1" customHeight="1" x14ac:dyDescent="0.3">
      <c r="R501" s="44"/>
    </row>
    <row r="502" spans="18:18" ht="23.4" hidden="1" customHeight="1" x14ac:dyDescent="0.3">
      <c r="R502" s="44"/>
    </row>
    <row r="503" spans="18:18" ht="23.4" hidden="1" customHeight="1" x14ac:dyDescent="0.3">
      <c r="R503" s="44"/>
    </row>
    <row r="504" spans="18:18" ht="23.4" hidden="1" customHeight="1" x14ac:dyDescent="0.3">
      <c r="R504" s="44"/>
    </row>
    <row r="505" spans="18:18" ht="23.4" hidden="1" customHeight="1" x14ac:dyDescent="0.3">
      <c r="R505" s="44"/>
    </row>
    <row r="506" spans="18:18" ht="23.4" hidden="1" customHeight="1" x14ac:dyDescent="0.3">
      <c r="R506" s="44"/>
    </row>
    <row r="507" spans="18:18" ht="23.4" hidden="1" customHeight="1" x14ac:dyDescent="0.3">
      <c r="R507" s="44"/>
    </row>
    <row r="508" spans="18:18" ht="23.4" hidden="1" customHeight="1" x14ac:dyDescent="0.3">
      <c r="R508" s="44"/>
    </row>
    <row r="509" spans="18:18" ht="23.4" hidden="1" customHeight="1" x14ac:dyDescent="0.3">
      <c r="R509" s="44"/>
    </row>
    <row r="510" spans="18:18" ht="23.4" hidden="1" customHeight="1" x14ac:dyDescent="0.3">
      <c r="R510" s="44"/>
    </row>
    <row r="511" spans="18:18" ht="23.4" hidden="1" customHeight="1" x14ac:dyDescent="0.3">
      <c r="R511" s="44"/>
    </row>
    <row r="512" spans="18:18" ht="23.4" hidden="1" customHeight="1" x14ac:dyDescent="0.3">
      <c r="R512" s="44"/>
    </row>
    <row r="513" spans="18:18" ht="23.4" hidden="1" customHeight="1" x14ac:dyDescent="0.3">
      <c r="R513" s="44"/>
    </row>
    <row r="514" spans="18:18" ht="23.4" hidden="1" customHeight="1" x14ac:dyDescent="0.3">
      <c r="R514" s="44"/>
    </row>
    <row r="515" spans="18:18" ht="23.4" hidden="1" customHeight="1" x14ac:dyDescent="0.3">
      <c r="R515" s="44"/>
    </row>
    <row r="516" spans="18:18" ht="23.4" hidden="1" customHeight="1" x14ac:dyDescent="0.3">
      <c r="R516" s="44"/>
    </row>
    <row r="517" spans="18:18" ht="23.4" hidden="1" customHeight="1" x14ac:dyDescent="0.3">
      <c r="R517" s="44"/>
    </row>
    <row r="518" spans="18:18" ht="23.4" hidden="1" customHeight="1" x14ac:dyDescent="0.3">
      <c r="R518" s="44"/>
    </row>
  </sheetData>
  <sheetProtection algorithmName="SHA-512" hashValue="4bBBw3zOo/XmLm4mVDkfLpqu74FpXRZGbRvFATWY+xL1NMU+elTt241Q1LPb+um6hxbAO73NYbB4Ph1BaSQ31A==" saltValue="wvp3DaXvbpOMDBtWg1TnFg==" spinCount="100000" sheet="1" objects="1" scenarios="1"/>
  <mergeCells count="231">
    <mergeCell ref="B185:I185"/>
    <mergeCell ref="A178:K178"/>
    <mergeCell ref="B179:I179"/>
    <mergeCell ref="B180:I180"/>
    <mergeCell ref="B181:I181"/>
    <mergeCell ref="B182:I182"/>
    <mergeCell ref="B183:I183"/>
    <mergeCell ref="B184:D184"/>
    <mergeCell ref="E184:K184"/>
    <mergeCell ref="B176:D176"/>
    <mergeCell ref="E176:K176"/>
    <mergeCell ref="A186:K186"/>
    <mergeCell ref="A149:K149"/>
    <mergeCell ref="B161:I161"/>
    <mergeCell ref="B165:I165"/>
    <mergeCell ref="B166:I166"/>
    <mergeCell ref="B245:I245"/>
    <mergeCell ref="D234:E234"/>
    <mergeCell ref="A235:K235"/>
    <mergeCell ref="A236:K236"/>
    <mergeCell ref="A239:G239"/>
    <mergeCell ref="G206:I206"/>
    <mergeCell ref="G234:I234"/>
    <mergeCell ref="B206:C206"/>
    <mergeCell ref="A234:C234"/>
    <mergeCell ref="A207:K207"/>
    <mergeCell ref="A217:K217"/>
    <mergeCell ref="B175:I175"/>
    <mergeCell ref="D211:E211"/>
    <mergeCell ref="G211:I211"/>
    <mergeCell ref="A212:K212"/>
    <mergeCell ref="B221:C221"/>
    <mergeCell ref="D221:E221"/>
    <mergeCell ref="A261:K261"/>
    <mergeCell ref="J260:K260"/>
    <mergeCell ref="L213:L215"/>
    <mergeCell ref="B216:C216"/>
    <mergeCell ref="D216:E216"/>
    <mergeCell ref="G216:I216"/>
    <mergeCell ref="B246:I246"/>
    <mergeCell ref="D206:E206"/>
    <mergeCell ref="A258:K258"/>
    <mergeCell ref="J259:K259"/>
    <mergeCell ref="A242:K242"/>
    <mergeCell ref="B247:I247"/>
    <mergeCell ref="B244:I244"/>
    <mergeCell ref="B248:I248"/>
    <mergeCell ref="B250:I250"/>
    <mergeCell ref="B251:I251"/>
    <mergeCell ref="B252:I252"/>
    <mergeCell ref="B253:I253"/>
    <mergeCell ref="B254:I254"/>
    <mergeCell ref="B255:I255"/>
    <mergeCell ref="B243:K243"/>
    <mergeCell ref="B256:D256"/>
    <mergeCell ref="A229:G229"/>
    <mergeCell ref="E256:K256"/>
    <mergeCell ref="G221:I221"/>
    <mergeCell ref="B233:H233"/>
    <mergeCell ref="A222:E222"/>
    <mergeCell ref="B211:C211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A137:K137"/>
    <mergeCell ref="A131:K131"/>
    <mergeCell ref="A128:K128"/>
    <mergeCell ref="A129:K129"/>
    <mergeCell ref="A112:E112"/>
    <mergeCell ref="A113:E113"/>
    <mergeCell ref="L230:L233"/>
    <mergeCell ref="L223:L227"/>
    <mergeCell ref="L208:L210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J40:K40"/>
    <mergeCell ref="A41:C41"/>
    <mergeCell ref="D41:E41"/>
    <mergeCell ref="F41:G41"/>
    <mergeCell ref="H41:I41"/>
    <mergeCell ref="A57:C57"/>
    <mergeCell ref="I64:J64"/>
    <mergeCell ref="I65:J65"/>
    <mergeCell ref="A59:K59"/>
    <mergeCell ref="F42:G42"/>
    <mergeCell ref="J41:K41"/>
    <mergeCell ref="A42:C42"/>
    <mergeCell ref="D42:E42"/>
    <mergeCell ref="H42:I42"/>
    <mergeCell ref="J42:K42"/>
    <mergeCell ref="H40:I40"/>
    <mergeCell ref="A40:C40"/>
    <mergeCell ref="D40:E40"/>
    <mergeCell ref="F40:G40"/>
    <mergeCell ref="D50:G50"/>
    <mergeCell ref="A44:C44"/>
    <mergeCell ref="A43:C43"/>
    <mergeCell ref="D43:E43"/>
    <mergeCell ref="A50:C51"/>
    <mergeCell ref="H50:K50"/>
    <mergeCell ref="A70:K70"/>
    <mergeCell ref="A126:K126"/>
    <mergeCell ref="A68:G68"/>
    <mergeCell ref="I60:J60"/>
    <mergeCell ref="I62:J62"/>
    <mergeCell ref="J43:K43"/>
    <mergeCell ref="F44:G44"/>
    <mergeCell ref="H44:I44"/>
    <mergeCell ref="J44:K44"/>
    <mergeCell ref="A47:K47"/>
    <mergeCell ref="D44:E44"/>
    <mergeCell ref="A48:K48"/>
    <mergeCell ref="H43:I43"/>
    <mergeCell ref="A124:K124"/>
    <mergeCell ref="A120:E120"/>
    <mergeCell ref="A121:E121"/>
    <mergeCell ref="A77:J77"/>
    <mergeCell ref="A84:K84"/>
    <mergeCell ref="B80:G80"/>
    <mergeCell ref="B81:G81"/>
    <mergeCell ref="A88:K88"/>
    <mergeCell ref="A107:E107"/>
    <mergeCell ref="A110:E110"/>
    <mergeCell ref="J91:K91"/>
    <mergeCell ref="F43:G43"/>
    <mergeCell ref="B82:G82"/>
    <mergeCell ref="L151:L153"/>
    <mergeCell ref="L259:L260"/>
    <mergeCell ref="B174:I174"/>
    <mergeCell ref="B177:I177"/>
    <mergeCell ref="B162:I162"/>
    <mergeCell ref="B163:I163"/>
    <mergeCell ref="B164:I164"/>
    <mergeCell ref="A150:K150"/>
    <mergeCell ref="B249:I249"/>
    <mergeCell ref="A169:K169"/>
    <mergeCell ref="B170:I170"/>
    <mergeCell ref="B171:I171"/>
    <mergeCell ref="B172:I172"/>
    <mergeCell ref="B173:I173"/>
    <mergeCell ref="I151:K153"/>
    <mergeCell ref="A155:K155"/>
    <mergeCell ref="A160:K160"/>
    <mergeCell ref="B167:D167"/>
    <mergeCell ref="E167:K167"/>
    <mergeCell ref="L156:L158"/>
    <mergeCell ref="L218:L220"/>
    <mergeCell ref="A144:K144"/>
    <mergeCell ref="A108:E108"/>
    <mergeCell ref="A109:E109"/>
    <mergeCell ref="A115:E115"/>
    <mergeCell ref="A116:E116"/>
    <mergeCell ref="B78:G78"/>
    <mergeCell ref="B79:G79"/>
    <mergeCell ref="B141:K141"/>
    <mergeCell ref="B142:K142"/>
    <mergeCell ref="B139:E139"/>
    <mergeCell ref="B140:E140"/>
    <mergeCell ref="B138:E138"/>
    <mergeCell ref="A133:K133"/>
    <mergeCell ref="A134:K134"/>
    <mergeCell ref="A130:K130"/>
    <mergeCell ref="A87:K87"/>
    <mergeCell ref="A114:E114"/>
    <mergeCell ref="A127:K127"/>
    <mergeCell ref="A123:K123"/>
    <mergeCell ref="A117:E117"/>
    <mergeCell ref="A119:E119"/>
    <mergeCell ref="A125:K125"/>
    <mergeCell ref="A91:G91"/>
    <mergeCell ref="H91:I91"/>
  </mergeCells>
  <conditionalFormatting sqref="H29 B29:C29">
    <cfRule type="expression" dxfId="16" priority="76">
      <formula>$N$23="1"</formula>
    </cfRule>
  </conditionalFormatting>
  <conditionalFormatting sqref="H139:K139">
    <cfRule type="expression" dxfId="15" priority="31">
      <formula>OR($P$139=0,$P$138=1,$P$140=1)</formula>
    </cfRule>
  </conditionalFormatting>
  <conditionalFormatting sqref="A144:K144 B145:B148">
    <cfRule type="expression" dxfId="14" priority="30">
      <formula>$P$140=1</formula>
    </cfRule>
  </conditionalFormatting>
  <conditionalFormatting sqref="A149:A150 B151:B153 A155 B156:B158 A160 B161:B167 E167 A169 E176 A186 B187 B194 C195:C198 B202 A207 B208:B210 A212 B213:B215 A217 B218:B220 A222 B223:B227 A229 B230:B233 C201 C203:C205 B176 B170:B174 C193 C188:C191">
    <cfRule type="expression" dxfId="13" priority="23">
      <formula>OR($P$145=1,$P$146=1)</formula>
    </cfRule>
  </conditionalFormatting>
  <conditionalFormatting sqref="F156:F158 B161:K167 B201:K205 B176:K176 J170:K175 B170:I174 B187:K187 B193:K198 B188:B192 D188:K192 C188:C191">
    <cfRule type="expression" dxfId="12" priority="26">
      <formula>OR($P$145=1,$P$146=1)</formula>
    </cfRule>
  </conditionalFormatting>
  <conditionalFormatting sqref="C190">
    <cfRule type="expression" dxfId="11" priority="17">
      <formula>OR($P$145=1,$P$146=1)</formula>
    </cfRule>
  </conditionalFormatting>
  <conditionalFormatting sqref="C199:C200">
    <cfRule type="expression" dxfId="10" priority="13">
      <formula>OR($P$145=1,$P$146=1)</formula>
    </cfRule>
  </conditionalFormatting>
  <conditionalFormatting sqref="B199:K200">
    <cfRule type="expression" dxfId="9" priority="14">
      <formula>OR($P$145=1,$P$146=1)</formula>
    </cfRule>
  </conditionalFormatting>
  <conditionalFormatting sqref="B175">
    <cfRule type="expression" dxfId="8" priority="11">
      <formula>OR($P$145=1,$P$146=1)</formula>
    </cfRule>
  </conditionalFormatting>
  <conditionalFormatting sqref="B175:I175">
    <cfRule type="expression" dxfId="7" priority="12">
      <formula>OR($P$145=1,$P$146=1)</formula>
    </cfRule>
  </conditionalFormatting>
  <conditionalFormatting sqref="C192">
    <cfRule type="expression" dxfId="6" priority="9">
      <formula>OR($P$145=1,$P$146=1)</formula>
    </cfRule>
  </conditionalFormatting>
  <conditionalFormatting sqref="C192">
    <cfRule type="expression" dxfId="5" priority="10">
      <formula>OR($P$145=1,$P$146=1)</formula>
    </cfRule>
  </conditionalFormatting>
  <conditionalFormatting sqref="A242:K242 B256:K256 B244:I255">
    <cfRule type="expression" dxfId="4" priority="7">
      <formula>$P$239=1</formula>
    </cfRule>
  </conditionalFormatting>
  <conditionalFormatting sqref="E72:F72">
    <cfRule type="expression" dxfId="3" priority="6">
      <formula>$P$72=1</formula>
    </cfRule>
  </conditionalFormatting>
  <conditionalFormatting sqref="E75:F75">
    <cfRule type="expression" dxfId="2" priority="5">
      <formula>$P$75=1</formula>
    </cfRule>
  </conditionalFormatting>
  <conditionalFormatting sqref="A178 E184 B179:B184">
    <cfRule type="expression" dxfId="1" priority="3">
      <formula>OR($P$145=1,$P$146=1)</formula>
    </cfRule>
  </conditionalFormatting>
  <conditionalFormatting sqref="B179:K179 B181:K184 B180 J180:K180">
    <cfRule type="expression" dxfId="0" priority="4">
      <formula>OR($P$145=1,$P$146=1)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11" orientation="portrait" r:id="rId1"/>
  <rowBreaks count="7" manualBreakCount="7">
    <brk id="30" max="10" man="1"/>
    <brk id="58" max="10" man="1"/>
    <brk id="86" max="10" man="1"/>
    <brk id="131" max="10" man="1"/>
    <brk id="168" max="10" man="1"/>
    <brk id="206" max="10" man="1"/>
    <brk id="2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238</xdr:row>
                    <xdr:rowOff>99060</xdr:rowOff>
                  </from>
                  <to>
                    <xdr:col>8</xdr:col>
                    <xdr:colOff>327660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10</xdr:col>
                    <xdr:colOff>22860</xdr:colOff>
                    <xdr:row>238</xdr:row>
                    <xdr:rowOff>99060</xdr:rowOff>
                  </from>
                  <to>
                    <xdr:col>10</xdr:col>
                    <xdr:colOff>312420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243</xdr:row>
                    <xdr:rowOff>22860</xdr:rowOff>
                  </from>
                  <to>
                    <xdr:col>10</xdr:col>
                    <xdr:colOff>297180</xdr:colOff>
                    <xdr:row>243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7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246</xdr:row>
                    <xdr:rowOff>68580</xdr:rowOff>
                  </from>
                  <to>
                    <xdr:col>10</xdr:col>
                    <xdr:colOff>297180</xdr:colOff>
                    <xdr:row>246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247</xdr:row>
                    <xdr:rowOff>0</xdr:rowOff>
                  </from>
                  <to>
                    <xdr:col>10</xdr:col>
                    <xdr:colOff>289560</xdr:colOff>
                    <xdr:row>247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79</xdr:row>
                    <xdr:rowOff>60960</xdr:rowOff>
                  </from>
                  <to>
                    <xdr:col>8</xdr:col>
                    <xdr:colOff>441960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77</xdr:row>
                    <xdr:rowOff>38100</xdr:rowOff>
                  </from>
                  <to>
                    <xdr:col>8</xdr:col>
                    <xdr:colOff>441960</xdr:colOff>
                    <xdr:row>77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78</xdr:row>
                    <xdr:rowOff>106680</xdr:rowOff>
                  </from>
                  <to>
                    <xdr:col>8</xdr:col>
                    <xdr:colOff>441960</xdr:colOff>
                    <xdr:row>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" name="Check Box 96">
              <controlPr defaultSize="0" autoFill="0" autoLine="0" autoPict="0">
                <anchor moveWithCells="1">
                  <from>
                    <xdr:col>8</xdr:col>
                    <xdr:colOff>198120</xdr:colOff>
                    <xdr:row>80</xdr:row>
                    <xdr:rowOff>38100</xdr:rowOff>
                  </from>
                  <to>
                    <xdr:col>8</xdr:col>
                    <xdr:colOff>449580</xdr:colOff>
                    <xdr:row>80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3" name="Check Box 99">
              <controlPr defaultSize="0" autoFill="0" autoLine="0" autoPict="0">
                <anchor moveWithCells="1">
                  <from>
                    <xdr:col>10</xdr:col>
                    <xdr:colOff>7620</xdr:colOff>
                    <xdr:row>249</xdr:row>
                    <xdr:rowOff>0</xdr:rowOff>
                  </from>
                  <to>
                    <xdr:col>10</xdr:col>
                    <xdr:colOff>289560</xdr:colOff>
                    <xdr:row>249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" name="Check Box 152">
              <controlPr locked="0" defaultSize="0" autoFill="0" autoLine="0" autoPict="0">
                <anchor moveWithCells="1">
                  <from>
                    <xdr:col>6</xdr:col>
                    <xdr:colOff>274320</xdr:colOff>
                    <xdr:row>137</xdr:row>
                    <xdr:rowOff>0</xdr:rowOff>
                  </from>
                  <to>
                    <xdr:col>6</xdr:col>
                    <xdr:colOff>487680</xdr:colOff>
                    <xdr:row>137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" name="Check Box 153">
              <controlPr locked="0" defaultSize="0" autoFill="0" autoLine="0" autoPict="0">
                <anchor moveWithCells="1">
                  <from>
                    <xdr:col>6</xdr:col>
                    <xdr:colOff>274320</xdr:colOff>
                    <xdr:row>138</xdr:row>
                    <xdr:rowOff>0</xdr:rowOff>
                  </from>
                  <to>
                    <xdr:col>6</xdr:col>
                    <xdr:colOff>487680</xdr:colOff>
                    <xdr:row>138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" name="Check Box 154">
              <controlPr locked="0" defaultSize="0" autoFill="0" autoLine="0" autoPict="0">
                <anchor moveWithCells="1">
                  <from>
                    <xdr:col>6</xdr:col>
                    <xdr:colOff>274320</xdr:colOff>
                    <xdr:row>139</xdr:row>
                    <xdr:rowOff>0</xdr:rowOff>
                  </from>
                  <to>
                    <xdr:col>6</xdr:col>
                    <xdr:colOff>487680</xdr:colOff>
                    <xdr:row>139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7" name="Check Box 135">
              <controlPr defaultSize="0" autoFill="0" autoLine="0" autoPict="0">
                <anchor moveWithCells="1">
                  <from>
                    <xdr:col>8</xdr:col>
                    <xdr:colOff>228600</xdr:colOff>
                    <xdr:row>84</xdr:row>
                    <xdr:rowOff>60960</xdr:rowOff>
                  </from>
                  <to>
                    <xdr:col>8</xdr:col>
                    <xdr:colOff>480060</xdr:colOff>
                    <xdr:row>84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8" name="Check Box 136">
              <controlPr defaultSize="0" autoFill="0" autoLine="0" autoPict="0">
                <anchor moveWithCells="1">
                  <from>
                    <xdr:col>10</xdr:col>
                    <xdr:colOff>198120</xdr:colOff>
                    <xdr:row>84</xdr:row>
                    <xdr:rowOff>60960</xdr:rowOff>
                  </from>
                  <to>
                    <xdr:col>10</xdr:col>
                    <xdr:colOff>441960</xdr:colOff>
                    <xdr:row>84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" name="Check Box 214">
              <controlPr defaultSize="0" autoFill="0" autoLine="0" autoPict="0">
                <anchor moveWithCells="1">
                  <from>
                    <xdr:col>10</xdr:col>
                    <xdr:colOff>7620</xdr:colOff>
                    <xdr:row>250</xdr:row>
                    <xdr:rowOff>60960</xdr:rowOff>
                  </from>
                  <to>
                    <xdr:col>10</xdr:col>
                    <xdr:colOff>297180</xdr:colOff>
                    <xdr:row>250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0" name="Check Box 216">
              <controlPr defaultSize="0" autoFill="0" autoLine="0" autoPict="0">
                <anchor moveWithCells="1">
                  <from>
                    <xdr:col>10</xdr:col>
                    <xdr:colOff>7620</xdr:colOff>
                    <xdr:row>251</xdr:row>
                    <xdr:rowOff>60960</xdr:rowOff>
                  </from>
                  <to>
                    <xdr:col>10</xdr:col>
                    <xdr:colOff>297180</xdr:colOff>
                    <xdr:row>251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" name="Check Box 218">
              <controlPr defaultSize="0" autoFill="0" autoLine="0" autoPict="0">
                <anchor moveWithCells="1">
                  <from>
                    <xdr:col>10</xdr:col>
                    <xdr:colOff>7620</xdr:colOff>
                    <xdr:row>252</xdr:row>
                    <xdr:rowOff>30480</xdr:rowOff>
                  </from>
                  <to>
                    <xdr:col>10</xdr:col>
                    <xdr:colOff>289560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heck Box 220">
              <controlPr defaultSize="0" autoFill="0" autoLine="0" autoPict="0">
                <anchor moveWithCells="1">
                  <from>
                    <xdr:col>10</xdr:col>
                    <xdr:colOff>7620</xdr:colOff>
                    <xdr:row>253</xdr:row>
                    <xdr:rowOff>30480</xdr:rowOff>
                  </from>
                  <to>
                    <xdr:col>10</xdr:col>
                    <xdr:colOff>289560</xdr:colOff>
                    <xdr:row>253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3" name="Check Box 222">
              <controlPr defaultSize="0" autoFill="0" autoLine="0" autoPict="0">
                <anchor moveWithCells="1">
                  <from>
                    <xdr:col>10</xdr:col>
                    <xdr:colOff>7620</xdr:colOff>
                    <xdr:row>254</xdr:row>
                    <xdr:rowOff>7620</xdr:rowOff>
                  </from>
                  <to>
                    <xdr:col>10</xdr:col>
                    <xdr:colOff>289560</xdr:colOff>
                    <xdr:row>254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4" name="Check Box 224">
              <controlPr defaultSize="0" autoFill="0" autoLine="0" autoPict="0">
                <anchor moveWithCells="1">
                  <from>
                    <xdr:col>10</xdr:col>
                    <xdr:colOff>7620</xdr:colOff>
                    <xdr:row>244</xdr:row>
                    <xdr:rowOff>60960</xdr:rowOff>
                  </from>
                  <to>
                    <xdr:col>10</xdr:col>
                    <xdr:colOff>297180</xdr:colOff>
                    <xdr:row>244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5" name="Check Box 225">
              <controlPr defaultSize="0" autoFill="0" autoLine="0" autoPict="0">
                <anchor moveWithCells="1">
                  <from>
                    <xdr:col>10</xdr:col>
                    <xdr:colOff>7620</xdr:colOff>
                    <xdr:row>245</xdr:row>
                    <xdr:rowOff>45720</xdr:rowOff>
                  </from>
                  <to>
                    <xdr:col>10</xdr:col>
                    <xdr:colOff>289560</xdr:colOff>
                    <xdr:row>245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6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30480</xdr:rowOff>
                  </from>
                  <to>
                    <xdr:col>8</xdr:col>
                    <xdr:colOff>388620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7" name="Check Box 2">
              <controlPr defaultSize="0" autoFill="0" autoLine="0" autoPict="0">
                <anchor moveWithCells="1">
                  <from>
                    <xdr:col>10</xdr:col>
                    <xdr:colOff>121920</xdr:colOff>
                    <xdr:row>22</xdr:row>
                    <xdr:rowOff>38100</xdr:rowOff>
                  </from>
                  <to>
                    <xdr:col>10</xdr:col>
                    <xdr:colOff>350520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8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0</xdr:rowOff>
                  </from>
                  <to>
                    <xdr:col>4</xdr:col>
                    <xdr:colOff>502920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9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27</xdr:row>
                    <xdr:rowOff>175260</xdr:rowOff>
                  </from>
                  <to>
                    <xdr:col>4</xdr:col>
                    <xdr:colOff>480060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0" name="Drop Down 5">
              <controlPr locked="0" defaultSize="0" autoLine="0" autoPict="0">
                <anchor moveWithCells="1">
                  <from>
                    <xdr:col>7</xdr:col>
                    <xdr:colOff>640080</xdr:colOff>
                    <xdr:row>25</xdr:row>
                    <xdr:rowOff>137160</xdr:rowOff>
                  </from>
                  <to>
                    <xdr:col>10</xdr:col>
                    <xdr:colOff>632460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1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137160</xdr:rowOff>
                  </from>
                  <to>
                    <xdr:col>10</xdr:col>
                    <xdr:colOff>647700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Drop Down 49">
              <controlPr locked="0" defaultSize="0" autoLine="0" autoPict="0">
                <anchor moveWithCells="1">
                  <from>
                    <xdr:col>7</xdr:col>
                    <xdr:colOff>251460</xdr:colOff>
                    <xdr:row>17</xdr:row>
                    <xdr:rowOff>251460</xdr:rowOff>
                  </from>
                  <to>
                    <xdr:col>10</xdr:col>
                    <xdr:colOff>655320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3" name="Drop Down 257">
              <controlPr locked="0" defaultSize="0" autoLine="0" autoPict="0">
                <anchor moveWithCells="1">
                  <from>
                    <xdr:col>3</xdr:col>
                    <xdr:colOff>274320</xdr:colOff>
                    <xdr:row>19</xdr:row>
                    <xdr:rowOff>236220</xdr:rowOff>
                  </from>
                  <to>
                    <xdr:col>10</xdr:col>
                    <xdr:colOff>312420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4" name="Check Box 258">
              <controlPr defaultSize="0" autoFill="0" autoLine="0" autoPict="0">
                <anchor moveWithCells="1">
                  <from>
                    <xdr:col>3</xdr:col>
                    <xdr:colOff>190500</xdr:colOff>
                    <xdr:row>71</xdr:row>
                    <xdr:rowOff>106680</xdr:rowOff>
                  </from>
                  <to>
                    <xdr:col>3</xdr:col>
                    <xdr:colOff>441960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35" name="Check Box 259">
              <controlPr defaultSize="0" autoFill="0" autoLine="0" autoPict="0">
                <anchor moveWithCells="1">
                  <from>
                    <xdr:col>1</xdr:col>
                    <xdr:colOff>228600</xdr:colOff>
                    <xdr:row>71</xdr:row>
                    <xdr:rowOff>83820</xdr:rowOff>
                  </from>
                  <to>
                    <xdr:col>1</xdr:col>
                    <xdr:colOff>525780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36" name="Check Box 260">
              <controlPr defaultSize="0" autoFill="0" autoLine="0" autoPict="0">
                <anchor moveWithCells="1">
                  <from>
                    <xdr:col>3</xdr:col>
                    <xdr:colOff>182880</xdr:colOff>
                    <xdr:row>74</xdr:row>
                    <xdr:rowOff>137160</xdr:rowOff>
                  </from>
                  <to>
                    <xdr:col>3</xdr:col>
                    <xdr:colOff>426720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7" name="Check Box 261">
              <controlPr defaultSize="0" autoFill="0" autoLine="0" autoPict="0">
                <anchor moveWithCells="1">
                  <from>
                    <xdr:col>1</xdr:col>
                    <xdr:colOff>220980</xdr:colOff>
                    <xdr:row>74</xdr:row>
                    <xdr:rowOff>137160</xdr:rowOff>
                  </from>
                  <to>
                    <xdr:col>1</xdr:col>
                    <xdr:colOff>525780</xdr:colOff>
                    <xdr:row>75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8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134</xdr:row>
                    <xdr:rowOff>60960</xdr:rowOff>
                  </from>
                  <to>
                    <xdr:col>8</xdr:col>
                    <xdr:colOff>518160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9" name="Check Box 151">
              <controlPr defaultSize="0" autoFill="0" autoLine="0" autoPict="0">
                <anchor moveWithCells="1">
                  <from>
                    <xdr:col>10</xdr:col>
                    <xdr:colOff>220980</xdr:colOff>
                    <xdr:row>134</xdr:row>
                    <xdr:rowOff>30480</xdr:rowOff>
                  </from>
                  <to>
                    <xdr:col>10</xdr:col>
                    <xdr:colOff>464820</xdr:colOff>
                    <xdr:row>135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0" name="Check Box 262">
              <controlPr defaultSize="0" autoFill="0" autoLine="0" autoPict="0">
                <anchor moveWithCells="1">
                  <from>
                    <xdr:col>6</xdr:col>
                    <xdr:colOff>266700</xdr:colOff>
                    <xdr:row>144</xdr:row>
                    <xdr:rowOff>22860</xdr:rowOff>
                  </from>
                  <to>
                    <xdr:col>6</xdr:col>
                    <xdr:colOff>518160</xdr:colOff>
                    <xdr:row>144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1" name="Check Box 263">
              <controlPr defaultSize="0" autoFill="0" autoLine="0" autoPict="0">
                <anchor moveWithCells="1">
                  <from>
                    <xdr:col>6</xdr:col>
                    <xdr:colOff>266700</xdr:colOff>
                    <xdr:row>144</xdr:row>
                    <xdr:rowOff>198120</xdr:rowOff>
                  </from>
                  <to>
                    <xdr:col>6</xdr:col>
                    <xdr:colOff>518160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2" name="Check Box 264">
              <controlPr defaultSize="0" autoFill="0" autoLine="0" autoPict="0">
                <anchor moveWithCells="1">
                  <from>
                    <xdr:col>6</xdr:col>
                    <xdr:colOff>266700</xdr:colOff>
                    <xdr:row>145</xdr:row>
                    <xdr:rowOff>198120</xdr:rowOff>
                  </from>
                  <to>
                    <xdr:col>6</xdr:col>
                    <xdr:colOff>518160</xdr:colOff>
                    <xdr:row>147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43" name="Check Box 267">
              <controlPr locked="0" defaultSize="0" autoFill="0" autoLine="0" autoPict="0">
                <anchor moveWithCells="1">
                  <from>
                    <xdr:col>6</xdr:col>
                    <xdr:colOff>175260</xdr:colOff>
                    <xdr:row>150</xdr:row>
                    <xdr:rowOff>0</xdr:rowOff>
                  </from>
                  <to>
                    <xdr:col>6</xdr:col>
                    <xdr:colOff>388620</xdr:colOff>
                    <xdr:row>150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44" name="Check Box 268">
              <controlPr locked="0" defaultSize="0" autoFill="0" autoLine="0" autoPict="0">
                <anchor moveWithCells="1">
                  <from>
                    <xdr:col>6</xdr:col>
                    <xdr:colOff>175260</xdr:colOff>
                    <xdr:row>151</xdr:row>
                    <xdr:rowOff>0</xdr:rowOff>
                  </from>
                  <to>
                    <xdr:col>6</xdr:col>
                    <xdr:colOff>388620</xdr:colOff>
                    <xdr:row>151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45" name="Check Box 269">
              <controlPr locked="0" defaultSize="0" autoFill="0" autoLine="0" autoPict="0">
                <anchor moveWithCells="1">
                  <from>
                    <xdr:col>6</xdr:col>
                    <xdr:colOff>175260</xdr:colOff>
                    <xdr:row>152</xdr:row>
                    <xdr:rowOff>0</xdr:rowOff>
                  </from>
                  <to>
                    <xdr:col>6</xdr:col>
                    <xdr:colOff>388620</xdr:colOff>
                    <xdr:row>152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6" name="Check Box 191">
              <controlPr defaultSize="0" autoFill="0" autoLine="0" autoPict="0">
                <anchor moveWithCells="1">
                  <from>
                    <xdr:col>10</xdr:col>
                    <xdr:colOff>220980</xdr:colOff>
                    <xdr:row>160</xdr:row>
                    <xdr:rowOff>30480</xdr:rowOff>
                  </from>
                  <to>
                    <xdr:col>10</xdr:col>
                    <xdr:colOff>464820</xdr:colOff>
                    <xdr:row>161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7" name="Check Box 192">
              <controlPr defaultSize="0" autoFill="0" autoLine="0" autoPict="0">
                <anchor moveWithCells="1">
                  <from>
                    <xdr:col>10</xdr:col>
                    <xdr:colOff>220980</xdr:colOff>
                    <xdr:row>161</xdr:row>
                    <xdr:rowOff>30480</xdr:rowOff>
                  </from>
                  <to>
                    <xdr:col>10</xdr:col>
                    <xdr:colOff>464820</xdr:colOff>
                    <xdr:row>162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8" name="Check Box 193">
              <controlPr defaultSize="0" autoFill="0" autoLine="0" autoPict="0">
                <anchor moveWithCells="1">
                  <from>
                    <xdr:col>10</xdr:col>
                    <xdr:colOff>220980</xdr:colOff>
                    <xdr:row>162</xdr:row>
                    <xdr:rowOff>30480</xdr:rowOff>
                  </from>
                  <to>
                    <xdr:col>10</xdr:col>
                    <xdr:colOff>464820</xdr:colOff>
                    <xdr:row>163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9" name="Check Box 194">
              <controlPr defaultSize="0" autoFill="0" autoLine="0" autoPict="0">
                <anchor moveWithCells="1">
                  <from>
                    <xdr:col>10</xdr:col>
                    <xdr:colOff>220980</xdr:colOff>
                    <xdr:row>163</xdr:row>
                    <xdr:rowOff>30480</xdr:rowOff>
                  </from>
                  <to>
                    <xdr:col>10</xdr:col>
                    <xdr:colOff>464820</xdr:colOff>
                    <xdr:row>164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0" name="Check Box 196">
              <controlPr defaultSize="0" autoFill="0" autoLine="0" autoPict="0">
                <anchor moveWithCells="1">
                  <from>
                    <xdr:col>10</xdr:col>
                    <xdr:colOff>220980</xdr:colOff>
                    <xdr:row>164</xdr:row>
                    <xdr:rowOff>30480</xdr:rowOff>
                  </from>
                  <to>
                    <xdr:col>10</xdr:col>
                    <xdr:colOff>464820</xdr:colOff>
                    <xdr:row>165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1" name="Check Box 204">
              <controlPr defaultSize="0" autoFill="0" autoLine="0" autoPict="0">
                <anchor moveWithCells="1">
                  <from>
                    <xdr:col>10</xdr:col>
                    <xdr:colOff>220980</xdr:colOff>
                    <xdr:row>186</xdr:row>
                    <xdr:rowOff>228600</xdr:rowOff>
                  </from>
                  <to>
                    <xdr:col>10</xdr:col>
                    <xdr:colOff>464820</xdr:colOff>
                    <xdr:row>188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52" name="Check Box 279">
              <controlPr defaultSize="0" autoFill="0" autoLine="0" autoPict="0">
                <anchor moveWithCells="1">
                  <from>
                    <xdr:col>10</xdr:col>
                    <xdr:colOff>220980</xdr:colOff>
                    <xdr:row>193</xdr:row>
                    <xdr:rowOff>228600</xdr:rowOff>
                  </from>
                  <to>
                    <xdr:col>10</xdr:col>
                    <xdr:colOff>464820</xdr:colOff>
                    <xdr:row>195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53" name="Check Box 280">
              <controlPr defaultSize="0" autoFill="0" autoLine="0" autoPict="0">
                <anchor moveWithCells="1">
                  <from>
                    <xdr:col>10</xdr:col>
                    <xdr:colOff>220980</xdr:colOff>
                    <xdr:row>194</xdr:row>
                    <xdr:rowOff>251460</xdr:rowOff>
                  </from>
                  <to>
                    <xdr:col>10</xdr:col>
                    <xdr:colOff>464820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54" name="Check Box 284">
              <controlPr defaultSize="0" autoFill="0" autoLine="0" autoPict="0">
                <anchor moveWithCells="1">
                  <from>
                    <xdr:col>10</xdr:col>
                    <xdr:colOff>220980</xdr:colOff>
                    <xdr:row>201</xdr:row>
                    <xdr:rowOff>228600</xdr:rowOff>
                  </from>
                  <to>
                    <xdr:col>10</xdr:col>
                    <xdr:colOff>464820</xdr:colOff>
                    <xdr:row>203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5" name="Check Box 287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207</xdr:row>
                    <xdr:rowOff>0</xdr:rowOff>
                  </from>
                  <to>
                    <xdr:col>8</xdr:col>
                    <xdr:colOff>373380</xdr:colOff>
                    <xdr:row>207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6" name="Check Box 288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208</xdr:row>
                    <xdr:rowOff>0</xdr:rowOff>
                  </from>
                  <to>
                    <xdr:col>8</xdr:col>
                    <xdr:colOff>373380</xdr:colOff>
                    <xdr:row>208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7" name="Check Box 289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209</xdr:row>
                    <xdr:rowOff>0</xdr:rowOff>
                  </from>
                  <to>
                    <xdr:col>8</xdr:col>
                    <xdr:colOff>373380</xdr:colOff>
                    <xdr:row>209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8" name="Check Box 290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212</xdr:row>
                    <xdr:rowOff>0</xdr:rowOff>
                  </from>
                  <to>
                    <xdr:col>8</xdr:col>
                    <xdr:colOff>373380</xdr:colOff>
                    <xdr:row>212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9" name="Check Box 291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213</xdr:row>
                    <xdr:rowOff>0</xdr:rowOff>
                  </from>
                  <to>
                    <xdr:col>8</xdr:col>
                    <xdr:colOff>373380</xdr:colOff>
                    <xdr:row>213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60" name="Check Box 292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214</xdr:row>
                    <xdr:rowOff>0</xdr:rowOff>
                  </from>
                  <to>
                    <xdr:col>8</xdr:col>
                    <xdr:colOff>373380</xdr:colOff>
                    <xdr:row>214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61" name="Check Box 293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217</xdr:row>
                    <xdr:rowOff>0</xdr:rowOff>
                  </from>
                  <to>
                    <xdr:col>8</xdr:col>
                    <xdr:colOff>373380</xdr:colOff>
                    <xdr:row>217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62" name="Check Box 294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218</xdr:row>
                    <xdr:rowOff>0</xdr:rowOff>
                  </from>
                  <to>
                    <xdr:col>8</xdr:col>
                    <xdr:colOff>373380</xdr:colOff>
                    <xdr:row>218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63" name="Check Box 295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219</xdr:row>
                    <xdr:rowOff>0</xdr:rowOff>
                  </from>
                  <to>
                    <xdr:col>8</xdr:col>
                    <xdr:colOff>373380</xdr:colOff>
                    <xdr:row>219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64" name="Check Box 299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225</xdr:row>
                    <xdr:rowOff>30480</xdr:rowOff>
                  </from>
                  <to>
                    <xdr:col>8</xdr:col>
                    <xdr:colOff>373380</xdr:colOff>
                    <xdr:row>225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65" name="Check Box 300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226</xdr:row>
                    <xdr:rowOff>38100</xdr:rowOff>
                  </from>
                  <to>
                    <xdr:col>8</xdr:col>
                    <xdr:colOff>373380</xdr:colOff>
                    <xdr:row>226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6" name="Check Box 296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222</xdr:row>
                    <xdr:rowOff>0</xdr:rowOff>
                  </from>
                  <to>
                    <xdr:col>8</xdr:col>
                    <xdr:colOff>373380</xdr:colOff>
                    <xdr:row>222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67" name="Check Box 297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223</xdr:row>
                    <xdr:rowOff>0</xdr:rowOff>
                  </from>
                  <to>
                    <xdr:col>8</xdr:col>
                    <xdr:colOff>373380</xdr:colOff>
                    <xdr:row>223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8" name="Check Box 298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224</xdr:row>
                    <xdr:rowOff>0</xdr:rowOff>
                  </from>
                  <to>
                    <xdr:col>8</xdr:col>
                    <xdr:colOff>373380</xdr:colOff>
                    <xdr:row>224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69" name="Check Box 301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229</xdr:row>
                    <xdr:rowOff>0</xdr:rowOff>
                  </from>
                  <to>
                    <xdr:col>8</xdr:col>
                    <xdr:colOff>373380</xdr:colOff>
                    <xdr:row>229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70" name="Check Box 302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231</xdr:row>
                    <xdr:rowOff>0</xdr:rowOff>
                  </from>
                  <to>
                    <xdr:col>8</xdr:col>
                    <xdr:colOff>373380</xdr:colOff>
                    <xdr:row>231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71" name="Check Box 303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231</xdr:row>
                    <xdr:rowOff>213360</xdr:rowOff>
                  </from>
                  <to>
                    <xdr:col>8</xdr:col>
                    <xdr:colOff>373380</xdr:colOff>
                    <xdr:row>232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2" name="Check Box 198">
              <controlPr defaultSize="0" autoFill="0" autoLine="0" autoPict="0">
                <anchor moveWithCells="1">
                  <from>
                    <xdr:col>10</xdr:col>
                    <xdr:colOff>220980</xdr:colOff>
                    <xdr:row>165</xdr:row>
                    <xdr:rowOff>30480</xdr:rowOff>
                  </from>
                  <to>
                    <xdr:col>10</xdr:col>
                    <xdr:colOff>464820</xdr:colOff>
                    <xdr:row>166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73" name="Check Box 276">
              <controlPr defaultSize="0" autoFill="0" autoLine="0" autoPict="0">
                <anchor moveWithCells="1">
                  <from>
                    <xdr:col>10</xdr:col>
                    <xdr:colOff>220980</xdr:colOff>
                    <xdr:row>187</xdr:row>
                    <xdr:rowOff>251460</xdr:rowOff>
                  </from>
                  <to>
                    <xdr:col>10</xdr:col>
                    <xdr:colOff>464820</xdr:colOff>
                    <xdr:row>189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74" name="Check Box 277">
              <controlPr defaultSize="0" autoFill="0" autoLine="0" autoPict="0">
                <anchor moveWithCells="1">
                  <from>
                    <xdr:col>10</xdr:col>
                    <xdr:colOff>220980</xdr:colOff>
                    <xdr:row>188</xdr:row>
                    <xdr:rowOff>220980</xdr:rowOff>
                  </from>
                  <to>
                    <xdr:col>10</xdr:col>
                    <xdr:colOff>464820</xdr:colOff>
                    <xdr:row>190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75" name="Check Box 278">
              <controlPr defaultSize="0" autoFill="0" autoLine="0" autoPict="0">
                <anchor moveWithCells="1">
                  <from>
                    <xdr:col>10</xdr:col>
                    <xdr:colOff>220980</xdr:colOff>
                    <xdr:row>190</xdr:row>
                    <xdr:rowOff>228600</xdr:rowOff>
                  </from>
                  <to>
                    <xdr:col>10</xdr:col>
                    <xdr:colOff>464820</xdr:colOff>
                    <xdr:row>192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6" name="Check Box 306">
              <controlPr defaultSize="0" autoFill="0" autoLine="0" autoPict="0">
                <anchor moveWithCells="1">
                  <from>
                    <xdr:col>10</xdr:col>
                    <xdr:colOff>220980</xdr:colOff>
                    <xdr:row>191</xdr:row>
                    <xdr:rowOff>220980</xdr:rowOff>
                  </from>
                  <to>
                    <xdr:col>10</xdr:col>
                    <xdr:colOff>464820</xdr:colOff>
                    <xdr:row>193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7" name="Check Box 281">
              <controlPr defaultSize="0" autoFill="0" autoLine="0" autoPict="0">
                <anchor moveWithCells="1">
                  <from>
                    <xdr:col>10</xdr:col>
                    <xdr:colOff>220980</xdr:colOff>
                    <xdr:row>195</xdr:row>
                    <xdr:rowOff>220980</xdr:rowOff>
                  </from>
                  <to>
                    <xdr:col>10</xdr:col>
                    <xdr:colOff>464820</xdr:colOff>
                    <xdr:row>197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78" name="Check Box 282">
              <controlPr defaultSize="0" autoFill="0" autoLine="0" autoPict="0">
                <anchor moveWithCells="1">
                  <from>
                    <xdr:col>10</xdr:col>
                    <xdr:colOff>220980</xdr:colOff>
                    <xdr:row>196</xdr:row>
                    <xdr:rowOff>220980</xdr:rowOff>
                  </from>
                  <to>
                    <xdr:col>10</xdr:col>
                    <xdr:colOff>464820</xdr:colOff>
                    <xdr:row>198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9" name="Check Box 283">
              <controlPr defaultSize="0" autoFill="0" autoLine="0" autoPict="0">
                <anchor moveWithCells="1">
                  <from>
                    <xdr:col>10</xdr:col>
                    <xdr:colOff>220980</xdr:colOff>
                    <xdr:row>199</xdr:row>
                    <xdr:rowOff>236220</xdr:rowOff>
                  </from>
                  <to>
                    <xdr:col>10</xdr:col>
                    <xdr:colOff>464820</xdr:colOff>
                    <xdr:row>201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80" name="Check Box 307">
              <controlPr defaultSize="0" autoFill="0" autoLine="0" autoPict="0">
                <anchor moveWithCells="1">
                  <from>
                    <xdr:col>10</xdr:col>
                    <xdr:colOff>220980</xdr:colOff>
                    <xdr:row>197</xdr:row>
                    <xdr:rowOff>228600</xdr:rowOff>
                  </from>
                  <to>
                    <xdr:col>10</xdr:col>
                    <xdr:colOff>464820</xdr:colOff>
                    <xdr:row>199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81" name="Check Box 285">
              <controlPr defaultSize="0" autoFill="0" autoLine="0" autoPict="0">
                <anchor moveWithCells="1">
                  <from>
                    <xdr:col>10</xdr:col>
                    <xdr:colOff>228600</xdr:colOff>
                    <xdr:row>203</xdr:row>
                    <xdr:rowOff>236220</xdr:rowOff>
                  </from>
                  <to>
                    <xdr:col>10</xdr:col>
                    <xdr:colOff>480060</xdr:colOff>
                    <xdr:row>205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2" name="Check Box 314">
              <controlPr defaultSize="0" autoFill="0" autoLine="0" autoPict="0">
                <anchor moveWithCells="1">
                  <from>
                    <xdr:col>10</xdr:col>
                    <xdr:colOff>228600</xdr:colOff>
                    <xdr:row>189</xdr:row>
                    <xdr:rowOff>213360</xdr:rowOff>
                  </from>
                  <to>
                    <xdr:col>10</xdr:col>
                    <xdr:colOff>480060</xdr:colOff>
                    <xdr:row>191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3" name="Check Box 315">
              <controlPr defaultSize="0" autoFill="0" autoLine="0" autoPict="0">
                <anchor moveWithCells="1">
                  <from>
                    <xdr:col>10</xdr:col>
                    <xdr:colOff>220980</xdr:colOff>
                    <xdr:row>198</xdr:row>
                    <xdr:rowOff>236220</xdr:rowOff>
                  </from>
                  <to>
                    <xdr:col>10</xdr:col>
                    <xdr:colOff>464820</xdr:colOff>
                    <xdr:row>200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4" name="Check Box 316">
              <controlPr defaultSize="0" autoFill="0" autoLine="0" autoPict="0">
                <anchor moveWithCells="1">
                  <from>
                    <xdr:col>10</xdr:col>
                    <xdr:colOff>228600</xdr:colOff>
                    <xdr:row>202</xdr:row>
                    <xdr:rowOff>236220</xdr:rowOff>
                  </from>
                  <to>
                    <xdr:col>10</xdr:col>
                    <xdr:colOff>480060</xdr:colOff>
                    <xdr:row>204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5" name="Check Box 317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230</xdr:row>
                    <xdr:rowOff>0</xdr:rowOff>
                  </from>
                  <to>
                    <xdr:col>8</xdr:col>
                    <xdr:colOff>373380</xdr:colOff>
                    <xdr:row>230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6" name="Check Box 318">
              <controlPr defaultSize="0" autoFill="0" autoLine="0" autoPict="0">
                <anchor moveWithCells="1">
                  <from>
                    <xdr:col>8</xdr:col>
                    <xdr:colOff>198120</xdr:colOff>
                    <xdr:row>81</xdr:row>
                    <xdr:rowOff>38100</xdr:rowOff>
                  </from>
                  <to>
                    <xdr:col>8</xdr:col>
                    <xdr:colOff>449580</xdr:colOff>
                    <xdr:row>81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87" name="Check Box 319">
              <controlPr defaultSize="0" autoFill="0" autoLine="0" autoPict="0">
                <anchor moveWithCells="1">
                  <from>
                    <xdr:col>9</xdr:col>
                    <xdr:colOff>289560</xdr:colOff>
                    <xdr:row>259</xdr:row>
                    <xdr:rowOff>114300</xdr:rowOff>
                  </from>
                  <to>
                    <xdr:col>10</xdr:col>
                    <xdr:colOff>30480</xdr:colOff>
                    <xdr:row>259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88" name="Check Box 320">
              <controlPr defaultSize="0" autoFill="0" autoLine="0" autoPict="0">
                <anchor moveWithCells="1">
                  <from>
                    <xdr:col>10</xdr:col>
                    <xdr:colOff>7620</xdr:colOff>
                    <xdr:row>248</xdr:row>
                    <xdr:rowOff>45720</xdr:rowOff>
                  </from>
                  <to>
                    <xdr:col>10</xdr:col>
                    <xdr:colOff>289560</xdr:colOff>
                    <xdr:row>248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89" name="Option Button 333">
              <controlPr defaultSize="0" autoFill="0" autoLine="0" autoPict="0">
                <anchor moveWithCells="1">
                  <from>
                    <xdr:col>10</xdr:col>
                    <xdr:colOff>228600</xdr:colOff>
                    <xdr:row>169</xdr:row>
                    <xdr:rowOff>38100</xdr:rowOff>
                  </from>
                  <to>
                    <xdr:col>10</xdr:col>
                    <xdr:colOff>594360</xdr:colOff>
                    <xdr:row>169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90" name="Option Button 334">
              <controlPr defaultSize="0" autoFill="0" autoLine="0" autoPict="0">
                <anchor moveWithCells="1">
                  <from>
                    <xdr:col>10</xdr:col>
                    <xdr:colOff>228600</xdr:colOff>
                    <xdr:row>170</xdr:row>
                    <xdr:rowOff>30480</xdr:rowOff>
                  </from>
                  <to>
                    <xdr:col>10</xdr:col>
                    <xdr:colOff>594360</xdr:colOff>
                    <xdr:row>170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91" name="Option Button 335">
              <controlPr defaultSize="0" autoFill="0" autoLine="0" autoPict="0">
                <anchor moveWithCells="1">
                  <from>
                    <xdr:col>10</xdr:col>
                    <xdr:colOff>228600</xdr:colOff>
                    <xdr:row>171</xdr:row>
                    <xdr:rowOff>30480</xdr:rowOff>
                  </from>
                  <to>
                    <xdr:col>10</xdr:col>
                    <xdr:colOff>594360</xdr:colOff>
                    <xdr:row>171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92" name="Option Button 336">
              <controlPr defaultSize="0" autoFill="0" autoLine="0" autoPict="0">
                <anchor moveWithCells="1">
                  <from>
                    <xdr:col>10</xdr:col>
                    <xdr:colOff>228600</xdr:colOff>
                    <xdr:row>172</xdr:row>
                    <xdr:rowOff>30480</xdr:rowOff>
                  </from>
                  <to>
                    <xdr:col>10</xdr:col>
                    <xdr:colOff>594360</xdr:colOff>
                    <xdr:row>172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93" name="Option Button 337">
              <controlPr defaultSize="0" autoFill="0" autoLine="0" autoPict="0">
                <anchor moveWithCells="1">
                  <from>
                    <xdr:col>10</xdr:col>
                    <xdr:colOff>228600</xdr:colOff>
                    <xdr:row>173</xdr:row>
                    <xdr:rowOff>30480</xdr:rowOff>
                  </from>
                  <to>
                    <xdr:col>10</xdr:col>
                    <xdr:colOff>594360</xdr:colOff>
                    <xdr:row>173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94" name="Option Button 338">
              <controlPr defaultSize="0" autoFill="0" autoLine="0" autoPict="0">
                <anchor moveWithCells="1">
                  <from>
                    <xdr:col>10</xdr:col>
                    <xdr:colOff>228600</xdr:colOff>
                    <xdr:row>174</xdr:row>
                    <xdr:rowOff>30480</xdr:rowOff>
                  </from>
                  <to>
                    <xdr:col>10</xdr:col>
                    <xdr:colOff>594360</xdr:colOff>
                    <xdr:row>174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95" name="Group Box 346">
              <controlPr defaultSize="0" autoFill="0" autoPict="0">
                <anchor moveWithCells="1">
                  <from>
                    <xdr:col>0</xdr:col>
                    <xdr:colOff>586740</xdr:colOff>
                    <xdr:row>168</xdr:row>
                    <xdr:rowOff>601980</xdr:rowOff>
                  </from>
                  <to>
                    <xdr:col>11</xdr:col>
                    <xdr:colOff>68580</xdr:colOff>
                    <xdr:row>176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96" name="Option Button 341">
              <controlPr defaultSize="0" autoFill="0" autoLine="0" autoPict="0">
                <anchor moveWithCells="1">
                  <from>
                    <xdr:col>10</xdr:col>
                    <xdr:colOff>228600</xdr:colOff>
                    <xdr:row>178</xdr:row>
                    <xdr:rowOff>30480</xdr:rowOff>
                  </from>
                  <to>
                    <xdr:col>10</xdr:col>
                    <xdr:colOff>579120</xdr:colOff>
                    <xdr:row>179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97" name="Option Button 342">
              <controlPr defaultSize="0" autoFill="0" autoLine="0" autoPict="0">
                <anchor moveWithCells="1">
                  <from>
                    <xdr:col>10</xdr:col>
                    <xdr:colOff>228600</xdr:colOff>
                    <xdr:row>179</xdr:row>
                    <xdr:rowOff>22860</xdr:rowOff>
                  </from>
                  <to>
                    <xdr:col>10</xdr:col>
                    <xdr:colOff>579120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98" name="Option Button 343">
              <controlPr defaultSize="0" autoFill="0" autoLine="0" autoPict="0">
                <anchor moveWithCells="1">
                  <from>
                    <xdr:col>10</xdr:col>
                    <xdr:colOff>228600</xdr:colOff>
                    <xdr:row>180</xdr:row>
                    <xdr:rowOff>22860</xdr:rowOff>
                  </from>
                  <to>
                    <xdr:col>10</xdr:col>
                    <xdr:colOff>579120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99" name="Option Button 344">
              <controlPr defaultSize="0" autoFill="0" autoLine="0" autoPict="0">
                <anchor moveWithCells="1">
                  <from>
                    <xdr:col>10</xdr:col>
                    <xdr:colOff>228600</xdr:colOff>
                    <xdr:row>181</xdr:row>
                    <xdr:rowOff>22860</xdr:rowOff>
                  </from>
                  <to>
                    <xdr:col>10</xdr:col>
                    <xdr:colOff>579120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00" name="Option Button 345">
              <controlPr defaultSize="0" autoFill="0" autoLine="0" autoPict="0">
                <anchor moveWithCells="1">
                  <from>
                    <xdr:col>10</xdr:col>
                    <xdr:colOff>228600</xdr:colOff>
                    <xdr:row>182</xdr:row>
                    <xdr:rowOff>22860</xdr:rowOff>
                  </from>
                  <to>
                    <xdr:col>10</xdr:col>
                    <xdr:colOff>579120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01" name="Group Box 347">
              <controlPr defaultSize="0" autoFill="0" autoPict="0">
                <anchor moveWithCells="1">
                  <from>
                    <xdr:col>0</xdr:col>
                    <xdr:colOff>632460</xdr:colOff>
                    <xdr:row>177</xdr:row>
                    <xdr:rowOff>617220</xdr:rowOff>
                  </from>
                  <to>
                    <xdr:col>11</xdr:col>
                    <xdr:colOff>53340</xdr:colOff>
                    <xdr:row>184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C11" sqref="C11"/>
    </sheetView>
  </sheetViews>
  <sheetFormatPr defaultColWidth="9.6640625" defaultRowHeight="13.8" x14ac:dyDescent="0.3"/>
  <cols>
    <col min="1" max="2" width="11.6640625" style="428" customWidth="1"/>
    <col min="3" max="14" width="10" style="428" customWidth="1"/>
    <col min="15" max="16384" width="9.6640625" style="428"/>
  </cols>
  <sheetData>
    <row r="1" spans="1:14" x14ac:dyDescent="0.3">
      <c r="A1" s="635" t="s">
        <v>798</v>
      </c>
      <c r="B1" s="635"/>
    </row>
    <row r="2" spans="1:14" ht="36" customHeight="1" x14ac:dyDescent="0.3">
      <c r="A2" s="635"/>
      <c r="B2" s="635"/>
      <c r="C2" s="429"/>
      <c r="D2" s="636" t="s">
        <v>818</v>
      </c>
      <c r="E2" s="637"/>
      <c r="F2" s="637"/>
      <c r="G2" s="637"/>
      <c r="H2" s="638" t="str">
        <f>CONCATENATE(" - ",UPPER(questionario!F15))</f>
        <v xml:space="preserve"> - </v>
      </c>
      <c r="I2" s="638"/>
      <c r="J2" s="638"/>
      <c r="K2" s="638"/>
      <c r="L2" s="638"/>
      <c r="M2" s="639"/>
      <c r="N2" s="430"/>
    </row>
    <row r="3" spans="1:14" ht="24" customHeight="1" x14ac:dyDescent="0.3">
      <c r="A3" s="623"/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</row>
    <row r="4" spans="1:14" ht="24" customHeight="1" x14ac:dyDescent="0.3">
      <c r="A4" s="623" t="str">
        <f>CONCATENATE("Buongiorno ",PROPER(questionario!D8),".")</f>
        <v>Buongiorno .</v>
      </c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</row>
    <row r="5" spans="1:14" ht="24" customHeight="1" x14ac:dyDescent="0.3">
      <c r="A5" s="623" t="s">
        <v>799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</row>
    <row r="6" spans="1:14" ht="36" customHeight="1" x14ac:dyDescent="0.3">
      <c r="A6" s="624" t="s">
        <v>800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</row>
    <row r="7" spans="1:14" ht="24" customHeight="1" x14ac:dyDescent="0.3">
      <c r="A7" s="429"/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</row>
    <row r="8" spans="1:14" ht="24" customHeight="1" x14ac:dyDescent="0.3">
      <c r="A8" s="632"/>
      <c r="B8" s="633"/>
      <c r="C8" s="634" t="s">
        <v>39</v>
      </c>
      <c r="D8" s="634"/>
      <c r="E8" s="634"/>
      <c r="F8" s="634" t="s">
        <v>27</v>
      </c>
      <c r="G8" s="634"/>
      <c r="H8" s="634"/>
      <c r="I8" s="634" t="s">
        <v>40</v>
      </c>
      <c r="J8" s="634"/>
      <c r="K8" s="634"/>
      <c r="L8" s="634" t="s">
        <v>30</v>
      </c>
      <c r="M8" s="634"/>
      <c r="N8" s="634"/>
    </row>
    <row r="9" spans="1:14" ht="24" customHeight="1" x14ac:dyDescent="0.3">
      <c r="A9" s="632"/>
      <c r="B9" s="633"/>
      <c r="C9" s="431" t="s">
        <v>18</v>
      </c>
      <c r="D9" s="432" t="s">
        <v>19</v>
      </c>
      <c r="E9" s="433" t="s">
        <v>39</v>
      </c>
      <c r="F9" s="431" t="s">
        <v>18</v>
      </c>
      <c r="G9" s="432" t="s">
        <v>19</v>
      </c>
      <c r="H9" s="433" t="s">
        <v>39</v>
      </c>
      <c r="I9" s="431" t="s">
        <v>18</v>
      </c>
      <c r="J9" s="432" t="s">
        <v>19</v>
      </c>
      <c r="K9" s="433" t="s">
        <v>39</v>
      </c>
      <c r="L9" s="431" t="s">
        <v>18</v>
      </c>
      <c r="M9" s="432" t="s">
        <v>19</v>
      </c>
      <c r="N9" s="433" t="s">
        <v>39</v>
      </c>
    </row>
    <row r="10" spans="1:14" ht="24" customHeight="1" x14ac:dyDescent="0.3">
      <c r="A10" s="625" t="s">
        <v>43</v>
      </c>
      <c r="B10" s="626"/>
      <c r="C10" s="434">
        <f>+F10+I10+L10</f>
        <v>0</v>
      </c>
      <c r="D10" s="434">
        <f>+G10+J10+M10</f>
        <v>0</v>
      </c>
      <c r="E10" s="435">
        <f>C10+D10</f>
        <v>0</v>
      </c>
      <c r="F10" s="434">
        <f>+questionario!S101</f>
        <v>0</v>
      </c>
      <c r="G10" s="436">
        <f>+questionario!T101</f>
        <v>0</v>
      </c>
      <c r="H10" s="435">
        <f>+F10+G10</f>
        <v>0</v>
      </c>
      <c r="I10" s="434">
        <f>+questionario!V101</f>
        <v>0</v>
      </c>
      <c r="J10" s="436">
        <f>+questionario!W101</f>
        <v>0</v>
      </c>
      <c r="K10" s="435">
        <f>+I10+J10</f>
        <v>0</v>
      </c>
      <c r="L10" s="434">
        <f>+questionario!Y101</f>
        <v>0</v>
      </c>
      <c r="M10" s="436">
        <f>+questionario!Z101</f>
        <v>0</v>
      </c>
      <c r="N10" s="435">
        <f>+L10+M10</f>
        <v>0</v>
      </c>
    </row>
    <row r="11" spans="1:14" ht="24" customHeight="1" x14ac:dyDescent="0.3">
      <c r="A11" s="627" t="s">
        <v>44</v>
      </c>
      <c r="B11" s="628"/>
      <c r="C11" s="461" t="str">
        <f>IF(C$10&gt;0,+(F11*F$10+I11*I$10+L11*L$10)/C$10,"0")</f>
        <v>0</v>
      </c>
      <c r="D11" s="462" t="str">
        <f>IF(D$10&gt;0,+(G11*G$10+J11*J$10+M11*M$10)/D$10,"0")</f>
        <v>0</v>
      </c>
      <c r="E11" s="463" t="str">
        <f>IF(C10&gt;0,IF(D10&gt;0,+(C11*C10+D11*D10)/E10,C11),D11)</f>
        <v>0</v>
      </c>
      <c r="F11" s="461" t="str">
        <f>+questionario!S102</f>
        <v>0</v>
      </c>
      <c r="G11" s="462" t="str">
        <f>+questionario!T102</f>
        <v>0</v>
      </c>
      <c r="H11" s="463" t="str">
        <f>IF(F10&gt;0,IF(G10&gt;0,+(F11*F10+G11*G10)/H10,F11),G11)</f>
        <v>0</v>
      </c>
      <c r="I11" s="461" t="str">
        <f>+questionario!V102</f>
        <v>0</v>
      </c>
      <c r="J11" s="462" t="str">
        <f>+questionario!W102</f>
        <v>0</v>
      </c>
      <c r="K11" s="463" t="str">
        <f>IF(I10&gt;0,IF(J10&gt;0,+(I11*I10+J11*J10)/K10,I11),J11)</f>
        <v>0</v>
      </c>
      <c r="L11" s="461" t="str">
        <f>+questionario!Y102</f>
        <v>0</v>
      </c>
      <c r="M11" s="462" t="str">
        <f>+questionario!Z102</f>
        <v>0</v>
      </c>
      <c r="N11" s="463" t="str">
        <f>IF(L10&gt;0,IF(M10&gt;0,+(L11*L10+M11*M10)/N10,L11),M11)</f>
        <v>0</v>
      </c>
    </row>
    <row r="12" spans="1:14" ht="24" customHeight="1" x14ac:dyDescent="0.3">
      <c r="A12" s="627" t="s">
        <v>45</v>
      </c>
      <c r="B12" s="628"/>
      <c r="C12" s="461" t="str">
        <f>IF($C$10&gt;0,+(F12*$F$10+I12*$I$10+L12*$L$10)/$C$10,"0")</f>
        <v>0</v>
      </c>
      <c r="D12" s="462" t="str">
        <f>IF(D$10&gt;0,+(G12*G$10+J12*J$10+M12*M$10)/D$10,"0")</f>
        <v>0</v>
      </c>
      <c r="E12" s="463" t="str">
        <f>IF(C10&gt;0,IF(D10&gt;0,+(C12*C10+D12*D10)/E10,C12),D12)</f>
        <v>0</v>
      </c>
      <c r="F12" s="461" t="str">
        <f>+questionario!S103</f>
        <v>0</v>
      </c>
      <c r="G12" s="462" t="str">
        <f>+questionario!T103</f>
        <v>0</v>
      </c>
      <c r="H12" s="463" t="str">
        <f>IF(F10&gt;0,IF(G10&gt;0,+(F12*F10+G12*G10)/H10,F12),G12)</f>
        <v>0</v>
      </c>
      <c r="I12" s="461" t="str">
        <f>+questionario!V103</f>
        <v>0</v>
      </c>
      <c r="J12" s="462" t="str">
        <f>+questionario!W103</f>
        <v>0</v>
      </c>
      <c r="K12" s="463" t="str">
        <f>IF(I10&gt;0,IF(J10&gt;0,+(I12*I10+J12*J10)/K10,I12),J12)</f>
        <v>0</v>
      </c>
      <c r="L12" s="461" t="str">
        <f>+questionario!Y103</f>
        <v>0</v>
      </c>
      <c r="M12" s="462" t="str">
        <f>+questionario!Z103</f>
        <v>0</v>
      </c>
      <c r="N12" s="463" t="str">
        <f>IF(L10&gt;0,IF(M10&gt;0,+(L12*L10+M12*M10)/N10,L12),M12)</f>
        <v>0</v>
      </c>
    </row>
    <row r="13" spans="1:14" ht="24" customHeight="1" x14ac:dyDescent="0.3">
      <c r="A13" s="627" t="s">
        <v>46</v>
      </c>
      <c r="B13" s="628"/>
      <c r="C13" s="461" t="str">
        <f>IF($C$10&gt;0,+(F13*$F$10+I13*$I$10+L13*$L$10)/$C$10,"0")</f>
        <v>0</v>
      </c>
      <c r="D13" s="462" t="str">
        <f>IF(D$10&gt;0,+(G13*G$10+J13*J$10+M13*M$10)/D$10,"0")</f>
        <v>0</v>
      </c>
      <c r="E13" s="463" t="str">
        <f>IF(C10&gt;0,IF(D10&gt;0,+E11-E12,C13),D13)</f>
        <v>0</v>
      </c>
      <c r="F13" s="461" t="str">
        <f>IF(F10&gt;0,+F11-F12,"0")</f>
        <v>0</v>
      </c>
      <c r="G13" s="462" t="str">
        <f>IF(G10&gt;0,+G11-G12,"0")</f>
        <v>0</v>
      </c>
      <c r="H13" s="463" t="str">
        <f>IF(F10&gt;0,IF(G10&gt;0,+H11-H12,F13),G13)</f>
        <v>0</v>
      </c>
      <c r="I13" s="461" t="str">
        <f>IF(I10&gt;0,+I11-I12,"0")</f>
        <v>0</v>
      </c>
      <c r="J13" s="462" t="str">
        <f>IF(J10&gt;0,+J11-J12,"0")</f>
        <v>0</v>
      </c>
      <c r="K13" s="463" t="str">
        <f>IF(I10&gt;0,IF(J10&gt;0,+K11-K12,I13),J13)</f>
        <v>0</v>
      </c>
      <c r="L13" s="461" t="str">
        <f>IF(L10&gt;0,+L11-L12,"0")</f>
        <v>0</v>
      </c>
      <c r="M13" s="462" t="str">
        <f>IF(M10&gt;0,+M11-M12,"0")</f>
        <v>0</v>
      </c>
      <c r="N13" s="463" t="str">
        <f>IF(L10&gt;0,IF(M10&gt;0,+N11-N12,L13),M13)</f>
        <v>0</v>
      </c>
    </row>
    <row r="14" spans="1:14" ht="24" customHeight="1" x14ac:dyDescent="0.3">
      <c r="A14" s="629" t="s">
        <v>72</v>
      </c>
      <c r="B14" s="630"/>
      <c r="C14" s="437" t="str">
        <f>IF($C$10&gt;0,+(F14*$F$10+I14*$I$10+L14*$L$10)/$C$10,"0")</f>
        <v>0</v>
      </c>
      <c r="D14" s="438" t="str">
        <f>IF(D$10&gt;0,+(G14*G$10+J14*J$10+M14*M$10)/D$10,"0")</f>
        <v>0</v>
      </c>
      <c r="E14" s="439" t="str">
        <f>IF(C10&gt;0,IF(D10&gt;0,+E13/E11,C14),D14)</f>
        <v>0</v>
      </c>
      <c r="F14" s="437" t="str">
        <f>IF(F10&gt;0,+F13/F11,"0")</f>
        <v>0</v>
      </c>
      <c r="G14" s="438" t="str">
        <f>IF(G10&gt;0,+G13/G11,"0")</f>
        <v>0</v>
      </c>
      <c r="H14" s="439" t="str">
        <f>IF(F10&gt;0,IF(G10&gt;0,+H13/H11,F14),G14)</f>
        <v>0</v>
      </c>
      <c r="I14" s="437" t="str">
        <f>IF(I10&gt;0,+I13/I11,"0")</f>
        <v>0</v>
      </c>
      <c r="J14" s="438" t="str">
        <f>IF(J10&gt;0,+J13/J11,"0")</f>
        <v>0</v>
      </c>
      <c r="K14" s="439" t="str">
        <f>IF(I10&gt;0,IF(J10&gt;0,+K13/K11,I14),J14)</f>
        <v>0</v>
      </c>
      <c r="L14" s="437" t="str">
        <f>IF(L10&gt;0,+L13/L11,"0")</f>
        <v>0</v>
      </c>
      <c r="M14" s="438" t="str">
        <f>IF(M10&gt;0,+M13/M11,"0")</f>
        <v>0</v>
      </c>
      <c r="N14" s="439" t="str">
        <f>IF(L10&gt;0,IF(M10&gt;0,+N13/N11,L14),M14)</f>
        <v>0</v>
      </c>
    </row>
    <row r="15" spans="1:14" ht="24" customHeight="1" x14ac:dyDescent="0.3">
      <c r="A15" s="631" t="s">
        <v>819</v>
      </c>
      <c r="B15" s="631"/>
      <c r="C15" s="631"/>
      <c r="D15" s="631"/>
      <c r="E15" s="631"/>
      <c r="F15" s="631"/>
      <c r="G15" s="631"/>
      <c r="H15" s="631"/>
      <c r="I15" s="631"/>
      <c r="J15" s="631"/>
      <c r="K15" s="631"/>
      <c r="L15" s="631"/>
      <c r="M15" s="631"/>
      <c r="N15" s="631"/>
    </row>
    <row r="16" spans="1:14" ht="24" customHeight="1" x14ac:dyDescent="0.3">
      <c r="A16" s="429"/>
      <c r="B16" s="429"/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</row>
    <row r="17" spans="1:17" ht="24" customHeight="1" x14ac:dyDescent="0.3">
      <c r="A17" s="623" t="s">
        <v>801</v>
      </c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</row>
    <row r="18" spans="1:17" ht="50.25" customHeight="1" x14ac:dyDescent="0.3">
      <c r="A18" s="624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</row>
    <row r="19" spans="1:17" ht="24" customHeight="1" x14ac:dyDescent="0.3">
      <c r="A19" s="623" t="s">
        <v>802</v>
      </c>
      <c r="B19" s="623"/>
      <c r="C19" s="623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</row>
    <row r="23" spans="1:17" ht="18" customHeight="1" x14ac:dyDescent="0.25">
      <c r="A23" s="440" t="s">
        <v>803</v>
      </c>
      <c r="B23" s="441"/>
      <c r="C23" s="441"/>
      <c r="D23" s="441"/>
      <c r="E23" s="442"/>
      <c r="F23" s="441"/>
      <c r="G23" s="441"/>
      <c r="H23" s="44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5">
      <c r="A24" s="444"/>
      <c r="B24" s="445"/>
      <c r="C24" s="445"/>
      <c r="D24" s="445"/>
      <c r="E24" s="445"/>
      <c r="F24" s="445"/>
      <c r="G24" s="445"/>
      <c r="H24" s="446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5">
      <c r="A25" s="447" t="s">
        <v>804</v>
      </c>
      <c r="B25" s="448"/>
      <c r="C25" s="448"/>
      <c r="D25" s="445"/>
      <c r="E25" s="445"/>
      <c r="F25" s="445"/>
      <c r="G25" s="449" t="s">
        <v>805</v>
      </c>
      <c r="H25" s="446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5">
      <c r="A26" s="447"/>
      <c r="B26" s="445"/>
      <c r="C26" s="445"/>
      <c r="D26" s="445"/>
      <c r="E26" s="445"/>
      <c r="F26" s="445"/>
      <c r="G26" s="448"/>
      <c r="H26" s="446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5">
      <c r="A27" s="447" t="s">
        <v>820</v>
      </c>
      <c r="B27" s="445"/>
      <c r="C27" s="445"/>
      <c r="D27" s="445"/>
      <c r="E27" s="445"/>
      <c r="F27" s="445"/>
      <c r="G27" s="448">
        <v>9</v>
      </c>
      <c r="H27" s="446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5">
      <c r="A28" s="447" t="s">
        <v>821</v>
      </c>
      <c r="B28" s="445"/>
      <c r="C28" s="445"/>
      <c r="D28" s="445"/>
      <c r="E28" s="445"/>
      <c r="F28" s="445"/>
      <c r="G28" s="448">
        <v>11</v>
      </c>
      <c r="H28" s="446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5">
      <c r="A29" s="447" t="s">
        <v>822</v>
      </c>
      <c r="B29" s="445"/>
      <c r="C29" s="445"/>
      <c r="D29" s="445"/>
      <c r="E29" s="445"/>
      <c r="F29" s="445"/>
      <c r="G29" s="448">
        <f>AVERAGE(G27:G28)</f>
        <v>10</v>
      </c>
      <c r="H29" s="446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5">
      <c r="A30" s="447" t="s">
        <v>806</v>
      </c>
      <c r="B30" s="448"/>
      <c r="C30" s="448"/>
      <c r="D30" s="448"/>
      <c r="E30" s="448"/>
      <c r="F30" s="448"/>
      <c r="G30" s="448">
        <v>365</v>
      </c>
      <c r="H30" s="450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5">
      <c r="A31" s="447" t="s">
        <v>807</v>
      </c>
      <c r="B31" s="448"/>
      <c r="C31" s="448"/>
      <c r="D31" s="448"/>
      <c r="E31" s="448"/>
      <c r="F31" s="448"/>
      <c r="G31" s="448">
        <v>104</v>
      </c>
      <c r="H31" s="450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3">
      <c r="A32" s="447" t="s">
        <v>823</v>
      </c>
      <c r="B32" s="448"/>
      <c r="C32" s="448"/>
      <c r="D32" s="448"/>
      <c r="E32" s="448"/>
      <c r="F32" s="448"/>
      <c r="G32" s="448">
        <v>8</v>
      </c>
      <c r="H32" s="450"/>
      <c r="I32" s="451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5">
      <c r="A33" s="447" t="s">
        <v>808</v>
      </c>
      <c r="B33" s="445"/>
      <c r="C33" s="445"/>
      <c r="D33" s="445"/>
      <c r="E33" s="445"/>
      <c r="F33" s="445"/>
      <c r="G33" s="448">
        <v>33</v>
      </c>
      <c r="H33" s="446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5">
      <c r="A34" s="447" t="s">
        <v>809</v>
      </c>
      <c r="B34" s="445"/>
      <c r="C34" s="445"/>
      <c r="D34" s="445"/>
      <c r="E34" s="445"/>
      <c r="F34" s="445"/>
      <c r="G34" s="448">
        <v>40</v>
      </c>
      <c r="H34" s="446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5">
      <c r="A35" s="447" t="s">
        <v>810</v>
      </c>
      <c r="B35" s="445"/>
      <c r="C35" s="445"/>
      <c r="D35" s="445"/>
      <c r="E35" s="445"/>
      <c r="F35" s="445"/>
      <c r="G35" s="448">
        <v>60</v>
      </c>
      <c r="H35" s="446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5">
      <c r="A36" s="447" t="s">
        <v>811</v>
      </c>
      <c r="B36" s="445"/>
      <c r="C36" s="445"/>
      <c r="D36" s="445"/>
      <c r="E36" s="445"/>
      <c r="F36" s="445"/>
      <c r="G36" s="448">
        <f>500/G29</f>
        <v>50</v>
      </c>
      <c r="H36" s="446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5">
      <c r="A37" s="452" t="s">
        <v>824</v>
      </c>
      <c r="B37" s="445"/>
      <c r="C37" s="445"/>
      <c r="D37" s="445"/>
      <c r="E37" s="445"/>
      <c r="F37" s="445"/>
      <c r="G37" s="453">
        <f>+((G30-G31-G33-G32)*((G34-(G35/60))/5))-G36</f>
        <v>1666</v>
      </c>
      <c r="H37" s="446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5">
      <c r="A38" s="447"/>
      <c r="B38" s="445"/>
      <c r="C38" s="445"/>
      <c r="D38" s="445"/>
      <c r="E38" s="445"/>
      <c r="F38" s="445"/>
      <c r="G38" s="448"/>
      <c r="H38" s="446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5">
      <c r="A39" s="447" t="s">
        <v>812</v>
      </c>
      <c r="B39" s="445"/>
      <c r="C39" s="445"/>
      <c r="D39" s="445"/>
      <c r="E39" s="445"/>
      <c r="F39" s="445"/>
      <c r="G39" s="448">
        <f>100/G29</f>
        <v>10</v>
      </c>
      <c r="H39" s="446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5">
      <c r="A40" s="447" t="s">
        <v>697</v>
      </c>
      <c r="B40" s="445"/>
      <c r="C40" s="445"/>
      <c r="D40" s="445"/>
      <c r="E40" s="445"/>
      <c r="F40" s="445"/>
      <c r="G40" s="448">
        <f>100/G29</f>
        <v>10</v>
      </c>
      <c r="H40" s="446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5">
      <c r="A41" s="447" t="s">
        <v>52</v>
      </c>
      <c r="B41" s="445"/>
      <c r="C41" s="445"/>
      <c r="D41" s="445"/>
      <c r="E41" s="445"/>
      <c r="F41" s="445"/>
      <c r="G41" s="448">
        <f>100/G29</f>
        <v>10</v>
      </c>
      <c r="H41" s="446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5">
      <c r="A42" s="447" t="s">
        <v>813</v>
      </c>
      <c r="B42" s="445"/>
      <c r="C42" s="445"/>
      <c r="D42" s="445"/>
      <c r="E42" s="445"/>
      <c r="F42" s="445"/>
      <c r="G42" s="448">
        <f>100/G29</f>
        <v>10</v>
      </c>
      <c r="H42" s="446"/>
      <c r="I42" s="13"/>
      <c r="J42" s="13"/>
      <c r="K42" s="13"/>
      <c r="L42" s="13"/>
      <c r="M42" s="13"/>
      <c r="N42" s="13"/>
      <c r="O42" s="454"/>
      <c r="P42" s="13"/>
      <c r="Q42" s="13"/>
    </row>
    <row r="43" spans="1:17" ht="18" customHeight="1" x14ac:dyDescent="0.25">
      <c r="A43" s="447" t="s">
        <v>814</v>
      </c>
      <c r="B43" s="445"/>
      <c r="C43" s="445"/>
      <c r="D43" s="445"/>
      <c r="E43" s="445"/>
      <c r="F43" s="445"/>
      <c r="G43" s="448">
        <f>100/G29</f>
        <v>10</v>
      </c>
      <c r="H43" s="446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5">
      <c r="A44" s="447" t="s">
        <v>59</v>
      </c>
      <c r="B44" s="445"/>
      <c r="C44" s="445"/>
      <c r="D44" s="445"/>
      <c r="E44" s="445"/>
      <c r="F44" s="445"/>
      <c r="G44" s="448">
        <f>100/G29</f>
        <v>10</v>
      </c>
      <c r="H44" s="446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5">
      <c r="A45" s="447" t="s">
        <v>815</v>
      </c>
      <c r="B45" s="445"/>
      <c r="C45" s="445"/>
      <c r="D45" s="445"/>
      <c r="E45" s="445"/>
      <c r="F45" s="445"/>
      <c r="G45" s="448">
        <f>100/G29</f>
        <v>10</v>
      </c>
      <c r="H45" s="446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5">
      <c r="A46" s="452" t="s">
        <v>816</v>
      </c>
      <c r="B46" s="445"/>
      <c r="C46" s="445"/>
      <c r="D46" s="445"/>
      <c r="E46" s="445"/>
      <c r="F46" s="445"/>
      <c r="G46" s="455">
        <f>SUM(G39:G45)</f>
        <v>70</v>
      </c>
      <c r="H46" s="446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5">
      <c r="A47" s="447"/>
      <c r="B47" s="448"/>
      <c r="C47" s="448"/>
      <c r="D47" s="445"/>
      <c r="E47" s="445"/>
      <c r="F47" s="445"/>
      <c r="G47" s="445"/>
      <c r="H47" s="446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5">
      <c r="A48" s="456" t="s">
        <v>817</v>
      </c>
      <c r="B48" s="457"/>
      <c r="C48" s="458"/>
      <c r="D48" s="457"/>
      <c r="E48" s="457"/>
      <c r="F48" s="457"/>
      <c r="G48" s="459">
        <f>G46/G37</f>
        <v>4.2016806722689079E-2</v>
      </c>
      <c r="H48" s="460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3"/>
    <row r="59" spans="4:10" x14ac:dyDescent="0.3">
      <c r="D59" s="428">
        <f>+D55+SUM(D56:E58)</f>
        <v>0</v>
      </c>
      <c r="F59" s="428">
        <f>+F55+SUM(F56:G58)</f>
        <v>0</v>
      </c>
      <c r="H59" s="428">
        <f>+H55+SUM(H56:I58)</f>
        <v>0</v>
      </c>
      <c r="J59" s="428">
        <f>+J55+SUM(J56:K58)</f>
        <v>0</v>
      </c>
    </row>
  </sheetData>
  <mergeCells count="21">
    <mergeCell ref="A5:N5"/>
    <mergeCell ref="A1:B2"/>
    <mergeCell ref="D2:G2"/>
    <mergeCell ref="H2:M2"/>
    <mergeCell ref="A3:N3"/>
    <mergeCell ref="A4:N4"/>
    <mergeCell ref="A6:N6"/>
    <mergeCell ref="A8:B9"/>
    <mergeCell ref="C8:E8"/>
    <mergeCell ref="F8:H8"/>
    <mergeCell ref="I8:K8"/>
    <mergeCell ref="L8:N8"/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</mergeCells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workbookViewId="0">
      <selection activeCell="A3" sqref="A3:B82"/>
    </sheetView>
  </sheetViews>
  <sheetFormatPr defaultColWidth="9.109375" defaultRowHeight="14.4" x14ac:dyDescent="0.3"/>
  <cols>
    <col min="1" max="1" width="6" style="5" customWidth="1"/>
    <col min="2" max="2" width="58.5546875" style="5" customWidth="1"/>
    <col min="4" max="4" width="53.88671875" customWidth="1"/>
  </cols>
  <sheetData>
    <row r="1" spans="1:5" x14ac:dyDescent="0.3">
      <c r="A1" s="1"/>
      <c r="B1" s="2" t="s">
        <v>76</v>
      </c>
      <c r="C1" s="640" t="s">
        <v>77</v>
      </c>
      <c r="D1" s="641"/>
      <c r="E1" s="641"/>
    </row>
    <row r="2" spans="1:5" x14ac:dyDescent="0.3">
      <c r="A2" s="1"/>
      <c r="B2" s="1"/>
      <c r="C2" s="3">
        <v>1</v>
      </c>
      <c r="D2" s="4" t="s">
        <v>78</v>
      </c>
      <c r="E2" s="3"/>
    </row>
    <row r="3" spans="1:5" x14ac:dyDescent="0.3">
      <c r="A3" s="1" t="s">
        <v>79</v>
      </c>
      <c r="B3" s="1" t="s">
        <v>80</v>
      </c>
      <c r="C3" s="3">
        <v>2</v>
      </c>
      <c r="D3" s="3" t="s">
        <v>81</v>
      </c>
      <c r="E3" s="3">
        <f>A3*1</f>
        <v>100</v>
      </c>
    </row>
    <row r="4" spans="1:5" x14ac:dyDescent="0.3">
      <c r="A4" s="1" t="s">
        <v>82</v>
      </c>
      <c r="B4" s="1" t="s">
        <v>83</v>
      </c>
      <c r="C4" s="3">
        <v>3</v>
      </c>
      <c r="D4" s="3" t="s">
        <v>84</v>
      </c>
      <c r="E4" s="3">
        <f t="shared" ref="E4:E67" si="0">A4*1</f>
        <v>102</v>
      </c>
    </row>
    <row r="5" spans="1:5" x14ac:dyDescent="0.3">
      <c r="A5" s="1" t="s">
        <v>85</v>
      </c>
      <c r="B5" s="1" t="s">
        <v>86</v>
      </c>
      <c r="C5" s="3">
        <v>4</v>
      </c>
      <c r="D5" s="3" t="s">
        <v>8</v>
      </c>
      <c r="E5" s="3">
        <f t="shared" si="0"/>
        <v>200</v>
      </c>
    </row>
    <row r="6" spans="1:5" x14ac:dyDescent="0.3">
      <c r="A6" s="1" t="s">
        <v>87</v>
      </c>
      <c r="B6" s="1" t="s">
        <v>88</v>
      </c>
      <c r="C6" s="3">
        <v>5</v>
      </c>
      <c r="D6" s="3" t="s">
        <v>89</v>
      </c>
      <c r="E6" s="3">
        <f t="shared" si="0"/>
        <v>204</v>
      </c>
    </row>
    <row r="7" spans="1:5" x14ac:dyDescent="0.3">
      <c r="A7" s="1" t="s">
        <v>90</v>
      </c>
      <c r="B7" s="1" t="s">
        <v>91</v>
      </c>
      <c r="C7" s="3">
        <v>6</v>
      </c>
      <c r="D7" s="3" t="s">
        <v>92</v>
      </c>
      <c r="E7" s="3">
        <f t="shared" si="0"/>
        <v>300</v>
      </c>
    </row>
    <row r="8" spans="1:5" x14ac:dyDescent="0.3">
      <c r="A8" s="1" t="s">
        <v>93</v>
      </c>
      <c r="B8" s="1" t="s">
        <v>94</v>
      </c>
      <c r="C8" s="3">
        <v>7</v>
      </c>
      <c r="D8" s="3" t="s">
        <v>95</v>
      </c>
      <c r="E8" s="3">
        <f t="shared" si="0"/>
        <v>302</v>
      </c>
    </row>
    <row r="9" spans="1:5" x14ac:dyDescent="0.3">
      <c r="A9" s="1" t="s">
        <v>96</v>
      </c>
      <c r="B9" s="1" t="s">
        <v>97</v>
      </c>
      <c r="C9" s="3">
        <v>8</v>
      </c>
      <c r="D9" s="3" t="s">
        <v>98</v>
      </c>
      <c r="E9" s="3">
        <f t="shared" si="0"/>
        <v>303</v>
      </c>
    </row>
    <row r="10" spans="1:5" x14ac:dyDescent="0.3">
      <c r="A10" s="1" t="s">
        <v>99</v>
      </c>
      <c r="B10" s="1" t="s">
        <v>100</v>
      </c>
      <c r="C10" s="3">
        <v>9</v>
      </c>
      <c r="D10" s="3" t="s">
        <v>101</v>
      </c>
      <c r="E10" s="3">
        <f t="shared" si="0"/>
        <v>304</v>
      </c>
    </row>
    <row r="11" spans="1:5" x14ac:dyDescent="0.3">
      <c r="A11" s="1" t="s">
        <v>102</v>
      </c>
      <c r="B11" s="1" t="s">
        <v>103</v>
      </c>
      <c r="C11" s="3">
        <v>10</v>
      </c>
      <c r="D11" s="3" t="s">
        <v>104</v>
      </c>
      <c r="E11" s="3">
        <f t="shared" si="0"/>
        <v>306</v>
      </c>
    </row>
    <row r="12" spans="1:5" x14ac:dyDescent="0.3">
      <c r="A12" s="1" t="s">
        <v>105</v>
      </c>
      <c r="B12" s="1" t="s">
        <v>106</v>
      </c>
      <c r="C12" s="3">
        <v>11</v>
      </c>
      <c r="D12" s="3" t="s">
        <v>107</v>
      </c>
      <c r="E12" s="3">
        <f t="shared" si="0"/>
        <v>308</v>
      </c>
    </row>
    <row r="13" spans="1:5" x14ac:dyDescent="0.3">
      <c r="A13" s="1" t="s">
        <v>108</v>
      </c>
      <c r="B13" s="1" t="s">
        <v>109</v>
      </c>
      <c r="C13" s="3">
        <v>12</v>
      </c>
      <c r="D13" s="3" t="s">
        <v>110</v>
      </c>
      <c r="E13" s="3">
        <f t="shared" si="0"/>
        <v>309</v>
      </c>
    </row>
    <row r="14" spans="1:5" x14ac:dyDescent="0.3">
      <c r="A14" s="1" t="s">
        <v>111</v>
      </c>
      <c r="B14" s="1" t="s">
        <v>112</v>
      </c>
      <c r="C14" s="3">
        <v>13</v>
      </c>
      <c r="D14" s="3" t="s">
        <v>113</v>
      </c>
      <c r="E14" s="3">
        <f t="shared" si="0"/>
        <v>310</v>
      </c>
    </row>
    <row r="15" spans="1:5" x14ac:dyDescent="0.3">
      <c r="A15" s="1" t="s">
        <v>114</v>
      </c>
      <c r="B15" s="1" t="s">
        <v>115</v>
      </c>
      <c r="C15" s="3">
        <v>14</v>
      </c>
      <c r="D15" s="3" t="s">
        <v>116</v>
      </c>
      <c r="E15" s="3">
        <f t="shared" si="0"/>
        <v>401</v>
      </c>
    </row>
    <row r="16" spans="1:5" x14ac:dyDescent="0.3">
      <c r="A16" s="1" t="s">
        <v>117</v>
      </c>
      <c r="B16" s="1" t="s">
        <v>118</v>
      </c>
      <c r="C16" s="3">
        <v>15</v>
      </c>
      <c r="D16" s="3" t="s">
        <v>119</v>
      </c>
      <c r="E16" s="3">
        <f t="shared" si="0"/>
        <v>402</v>
      </c>
    </row>
    <row r="17" spans="1:5" x14ac:dyDescent="0.3">
      <c r="A17" s="1" t="s">
        <v>120</v>
      </c>
      <c r="B17" s="1" t="s">
        <v>121</v>
      </c>
      <c r="C17" s="3">
        <v>16</v>
      </c>
      <c r="D17" s="3" t="s">
        <v>122</v>
      </c>
      <c r="E17" s="3">
        <f t="shared" si="0"/>
        <v>403</v>
      </c>
    </row>
    <row r="18" spans="1:5" x14ac:dyDescent="0.3">
      <c r="A18" s="1" t="s">
        <v>123</v>
      </c>
      <c r="B18" s="1" t="s">
        <v>124</v>
      </c>
      <c r="C18" s="3">
        <v>17</v>
      </c>
      <c r="D18" s="3" t="s">
        <v>125</v>
      </c>
      <c r="E18" s="3">
        <f t="shared" si="0"/>
        <v>501</v>
      </c>
    </row>
    <row r="19" spans="1:5" x14ac:dyDescent="0.3">
      <c r="A19" s="1" t="s">
        <v>126</v>
      </c>
      <c r="B19" s="1" t="s">
        <v>127</v>
      </c>
      <c r="C19" s="3">
        <v>18</v>
      </c>
      <c r="D19" s="3" t="s">
        <v>128</v>
      </c>
      <c r="E19" s="3">
        <f t="shared" si="0"/>
        <v>502</v>
      </c>
    </row>
    <row r="20" spans="1:5" x14ac:dyDescent="0.3">
      <c r="A20" s="1" t="s">
        <v>129</v>
      </c>
      <c r="B20" s="1" t="s">
        <v>130</v>
      </c>
      <c r="C20" s="3">
        <v>19</v>
      </c>
      <c r="D20" s="3" t="s">
        <v>131</v>
      </c>
      <c r="E20" s="3">
        <f t="shared" si="0"/>
        <v>504</v>
      </c>
    </row>
    <row r="21" spans="1:5" x14ac:dyDescent="0.3">
      <c r="A21" s="1" t="s">
        <v>132</v>
      </c>
      <c r="B21" s="1" t="s">
        <v>133</v>
      </c>
      <c r="C21" s="3">
        <v>20</v>
      </c>
      <c r="D21" s="3" t="s">
        <v>134</v>
      </c>
      <c r="E21" s="3">
        <f t="shared" si="0"/>
        <v>505</v>
      </c>
    </row>
    <row r="22" spans="1:5" x14ac:dyDescent="0.3">
      <c r="A22" s="1" t="s">
        <v>135</v>
      </c>
      <c r="B22" s="1" t="s">
        <v>136</v>
      </c>
      <c r="C22" s="3">
        <v>21</v>
      </c>
      <c r="D22" s="3" t="s">
        <v>137</v>
      </c>
      <c r="E22" s="3">
        <f t="shared" si="0"/>
        <v>507</v>
      </c>
    </row>
    <row r="23" spans="1:5" x14ac:dyDescent="0.3">
      <c r="A23" s="1" t="s">
        <v>138</v>
      </c>
      <c r="B23" s="1" t="s">
        <v>139</v>
      </c>
      <c r="C23" s="3">
        <v>22</v>
      </c>
      <c r="D23" s="3" t="s">
        <v>140</v>
      </c>
      <c r="E23" s="3">
        <f t="shared" si="0"/>
        <v>508</v>
      </c>
    </row>
    <row r="24" spans="1:5" x14ac:dyDescent="0.3">
      <c r="A24" s="1" t="s">
        <v>141</v>
      </c>
      <c r="B24" s="1" t="s">
        <v>142</v>
      </c>
      <c r="C24" s="3">
        <v>23</v>
      </c>
      <c r="D24" s="3" t="s">
        <v>143</v>
      </c>
      <c r="E24" s="3">
        <f t="shared" si="0"/>
        <v>509</v>
      </c>
    </row>
    <row r="25" spans="1:5" x14ac:dyDescent="0.3">
      <c r="A25" s="1" t="s">
        <v>144</v>
      </c>
      <c r="B25" s="1" t="s">
        <v>145</v>
      </c>
      <c r="C25" s="3">
        <v>24</v>
      </c>
      <c r="D25" s="3" t="s">
        <v>146</v>
      </c>
      <c r="E25" s="3">
        <f t="shared" si="0"/>
        <v>510</v>
      </c>
    </row>
    <row r="26" spans="1:5" x14ac:dyDescent="0.3">
      <c r="A26" s="1" t="s">
        <v>147</v>
      </c>
      <c r="B26" s="1" t="s">
        <v>148</v>
      </c>
      <c r="C26" s="3">
        <v>25</v>
      </c>
      <c r="D26" s="3" t="s">
        <v>149</v>
      </c>
      <c r="E26" s="3">
        <f t="shared" si="0"/>
        <v>511</v>
      </c>
    </row>
    <row r="27" spans="1:5" x14ac:dyDescent="0.3">
      <c r="A27" s="1" t="s">
        <v>150</v>
      </c>
      <c r="B27" s="1" t="s">
        <v>151</v>
      </c>
      <c r="C27" s="3">
        <v>26</v>
      </c>
      <c r="D27" s="3" t="s">
        <v>152</v>
      </c>
      <c r="E27" s="3">
        <f t="shared" si="0"/>
        <v>512</v>
      </c>
    </row>
    <row r="28" spans="1:5" x14ac:dyDescent="0.3">
      <c r="A28" s="1" t="s">
        <v>153</v>
      </c>
      <c r="B28" s="1" t="s">
        <v>154</v>
      </c>
      <c r="C28" s="3">
        <v>27</v>
      </c>
      <c r="D28" s="3" t="s">
        <v>155</v>
      </c>
      <c r="E28" s="3">
        <f t="shared" si="0"/>
        <v>513</v>
      </c>
    </row>
    <row r="29" spans="1:5" x14ac:dyDescent="0.3">
      <c r="A29" s="1" t="s">
        <v>156</v>
      </c>
      <c r="B29" s="1" t="s">
        <v>157</v>
      </c>
      <c r="C29" s="3">
        <v>28</v>
      </c>
      <c r="D29" s="3" t="s">
        <v>158</v>
      </c>
      <c r="E29" s="3">
        <f t="shared" si="0"/>
        <v>514</v>
      </c>
    </row>
    <row r="30" spans="1:5" ht="28.8" x14ac:dyDescent="0.3">
      <c r="A30" s="1" t="s">
        <v>159</v>
      </c>
      <c r="B30" s="1" t="s">
        <v>160</v>
      </c>
      <c r="C30" s="3">
        <v>29</v>
      </c>
      <c r="D30" s="3" t="s">
        <v>161</v>
      </c>
      <c r="E30" s="3">
        <f t="shared" si="0"/>
        <v>515</v>
      </c>
    </row>
    <row r="31" spans="1:5" ht="28.8" x14ac:dyDescent="0.3">
      <c r="A31" s="1" t="s">
        <v>162</v>
      </c>
      <c r="B31" s="1" t="s">
        <v>163</v>
      </c>
      <c r="C31" s="3">
        <v>30</v>
      </c>
      <c r="D31" s="3" t="s">
        <v>164</v>
      </c>
      <c r="E31" s="3">
        <f t="shared" si="0"/>
        <v>601</v>
      </c>
    </row>
    <row r="32" spans="1:5" x14ac:dyDescent="0.3">
      <c r="A32" s="1" t="s">
        <v>165</v>
      </c>
      <c r="B32" s="1" t="s">
        <v>166</v>
      </c>
      <c r="C32" s="3">
        <v>31</v>
      </c>
      <c r="D32" s="3" t="s">
        <v>167</v>
      </c>
      <c r="E32" s="3">
        <f t="shared" si="0"/>
        <v>604</v>
      </c>
    </row>
    <row r="33" spans="1:5" x14ac:dyDescent="0.3">
      <c r="A33" s="1" t="s">
        <v>168</v>
      </c>
      <c r="B33" s="1" t="s">
        <v>169</v>
      </c>
      <c r="C33" s="3">
        <v>32</v>
      </c>
      <c r="D33" s="3" t="s">
        <v>170</v>
      </c>
      <c r="E33" s="3">
        <f t="shared" si="0"/>
        <v>607</v>
      </c>
    </row>
    <row r="34" spans="1:5" x14ac:dyDescent="0.3">
      <c r="A34" s="1" t="s">
        <v>171</v>
      </c>
      <c r="B34" s="1" t="s">
        <v>172</v>
      </c>
      <c r="C34" s="3">
        <v>33</v>
      </c>
      <c r="D34" s="3" t="s">
        <v>173</v>
      </c>
      <c r="E34" s="3">
        <f t="shared" si="0"/>
        <v>608</v>
      </c>
    </row>
    <row r="35" spans="1:5" x14ac:dyDescent="0.3">
      <c r="A35" s="1" t="s">
        <v>174</v>
      </c>
      <c r="B35" s="1" t="s">
        <v>175</v>
      </c>
      <c r="C35" s="3">
        <v>34</v>
      </c>
      <c r="D35" s="3" t="s">
        <v>176</v>
      </c>
      <c r="E35" s="3">
        <f t="shared" si="0"/>
        <v>610</v>
      </c>
    </row>
    <row r="36" spans="1:5" x14ac:dyDescent="0.3">
      <c r="A36" s="1" t="s">
        <v>177</v>
      </c>
      <c r="B36" s="1" t="s">
        <v>178</v>
      </c>
      <c r="C36" s="3">
        <v>35</v>
      </c>
      <c r="D36" s="3" t="s">
        <v>179</v>
      </c>
      <c r="E36" s="3">
        <f t="shared" si="0"/>
        <v>611</v>
      </c>
    </row>
    <row r="37" spans="1:5" x14ac:dyDescent="0.3">
      <c r="A37" s="1" t="s">
        <v>180</v>
      </c>
      <c r="B37" s="1" t="s">
        <v>181</v>
      </c>
      <c r="C37" s="3">
        <v>36</v>
      </c>
      <c r="D37" s="3" t="s">
        <v>182</v>
      </c>
      <c r="E37" s="3">
        <f t="shared" si="0"/>
        <v>700</v>
      </c>
    </row>
    <row r="38" spans="1:5" x14ac:dyDescent="0.3">
      <c r="A38" s="1" t="s">
        <v>183</v>
      </c>
      <c r="B38" s="1" t="s">
        <v>184</v>
      </c>
      <c r="C38" s="3">
        <v>37</v>
      </c>
      <c r="D38" s="3" t="s">
        <v>185</v>
      </c>
      <c r="E38" s="3">
        <f t="shared" si="0"/>
        <v>800</v>
      </c>
    </row>
    <row r="39" spans="1:5" x14ac:dyDescent="0.3">
      <c r="A39" s="1" t="s">
        <v>186</v>
      </c>
      <c r="B39" s="1" t="s">
        <v>187</v>
      </c>
      <c r="C39" s="3">
        <v>38</v>
      </c>
      <c r="D39" s="3" t="s">
        <v>188</v>
      </c>
      <c r="E39" s="3">
        <f t="shared" si="0"/>
        <v>900</v>
      </c>
    </row>
    <row r="40" spans="1:5" x14ac:dyDescent="0.3">
      <c r="A40" s="1" t="s">
        <v>189</v>
      </c>
      <c r="B40" s="1" t="s">
        <v>190</v>
      </c>
      <c r="C40" s="3">
        <v>39</v>
      </c>
      <c r="D40" s="3" t="s">
        <v>191</v>
      </c>
      <c r="E40" s="3">
        <f t="shared" si="0"/>
        <v>1000</v>
      </c>
    </row>
    <row r="41" spans="1:5" x14ac:dyDescent="0.3">
      <c r="A41" s="1" t="s">
        <v>192</v>
      </c>
      <c r="B41" s="1" t="s">
        <v>193</v>
      </c>
      <c r="C41" s="3">
        <v>40</v>
      </c>
      <c r="D41" s="3" t="s">
        <v>194</v>
      </c>
      <c r="E41" s="3">
        <f t="shared" si="0"/>
        <v>1100</v>
      </c>
    </row>
    <row r="42" spans="1:5" x14ac:dyDescent="0.3">
      <c r="A42" s="1" t="s">
        <v>195</v>
      </c>
      <c r="B42" s="1" t="s">
        <v>196</v>
      </c>
      <c r="C42" s="3">
        <v>41</v>
      </c>
      <c r="D42" s="3" t="s">
        <v>197</v>
      </c>
      <c r="E42" s="3">
        <f t="shared" si="0"/>
        <v>1300</v>
      </c>
    </row>
    <row r="43" spans="1:5" x14ac:dyDescent="0.3">
      <c r="A43" s="1" t="s">
        <v>198</v>
      </c>
      <c r="B43" s="1" t="s">
        <v>199</v>
      </c>
      <c r="C43" s="3">
        <v>42</v>
      </c>
      <c r="D43" s="3" t="s">
        <v>200</v>
      </c>
      <c r="E43" s="3">
        <f t="shared" si="0"/>
        <v>1400</v>
      </c>
    </row>
    <row r="44" spans="1:5" x14ac:dyDescent="0.3">
      <c r="A44" s="1" t="s">
        <v>201</v>
      </c>
      <c r="B44" s="1" t="s">
        <v>202</v>
      </c>
      <c r="C44" s="3">
        <v>43</v>
      </c>
      <c r="D44" s="3" t="s">
        <v>203</v>
      </c>
      <c r="E44" s="3">
        <f t="shared" si="0"/>
        <v>1510</v>
      </c>
    </row>
    <row r="45" spans="1:5" x14ac:dyDescent="0.3">
      <c r="A45" s="1" t="s">
        <v>204</v>
      </c>
      <c r="B45" s="1" t="s">
        <v>205</v>
      </c>
      <c r="C45" s="3">
        <v>44</v>
      </c>
      <c r="D45" s="3" t="s">
        <v>206</v>
      </c>
      <c r="E45" s="3">
        <f t="shared" si="0"/>
        <v>1520</v>
      </c>
    </row>
    <row r="46" spans="1:5" x14ac:dyDescent="0.3">
      <c r="A46" s="1" t="s">
        <v>207</v>
      </c>
      <c r="B46" s="1" t="s">
        <v>208</v>
      </c>
      <c r="C46" s="3">
        <v>45</v>
      </c>
      <c r="D46" s="3" t="s">
        <v>209</v>
      </c>
      <c r="E46" s="3">
        <f t="shared" si="0"/>
        <v>1530</v>
      </c>
    </row>
    <row r="47" spans="1:5" x14ac:dyDescent="0.3">
      <c r="A47" s="1" t="s">
        <v>210</v>
      </c>
      <c r="B47" s="1" t="s">
        <v>211</v>
      </c>
      <c r="C47" s="3">
        <v>46</v>
      </c>
      <c r="D47" s="3" t="s">
        <v>212</v>
      </c>
      <c r="E47" s="3">
        <f t="shared" si="0"/>
        <v>1550</v>
      </c>
    </row>
    <row r="48" spans="1:5" x14ac:dyDescent="0.3">
      <c r="A48" s="1" t="s">
        <v>213</v>
      </c>
      <c r="B48" s="1" t="s">
        <v>214</v>
      </c>
      <c r="C48" s="3">
        <v>47</v>
      </c>
      <c r="D48" s="3" t="s">
        <v>215</v>
      </c>
      <c r="E48" s="3">
        <f t="shared" si="0"/>
        <v>1560</v>
      </c>
    </row>
    <row r="49" spans="1:5" x14ac:dyDescent="0.3">
      <c r="A49" s="1" t="s">
        <v>216</v>
      </c>
      <c r="B49" s="1" t="s">
        <v>217</v>
      </c>
      <c r="C49" s="3">
        <v>48</v>
      </c>
      <c r="D49" s="3" t="s">
        <v>218</v>
      </c>
      <c r="E49" s="3">
        <f t="shared" si="0"/>
        <v>1570</v>
      </c>
    </row>
    <row r="50" spans="1:5" x14ac:dyDescent="0.3">
      <c r="A50" s="1" t="s">
        <v>219</v>
      </c>
      <c r="B50" s="1" t="s">
        <v>220</v>
      </c>
      <c r="C50" s="3">
        <v>49</v>
      </c>
      <c r="D50" s="3" t="s">
        <v>221</v>
      </c>
      <c r="E50" s="3">
        <f t="shared" si="0"/>
        <v>1580</v>
      </c>
    </row>
    <row r="51" spans="1:5" ht="28.8" x14ac:dyDescent="0.3">
      <c r="A51" s="1" t="s">
        <v>222</v>
      </c>
      <c r="B51" s="1" t="s">
        <v>223</v>
      </c>
      <c r="C51" s="3">
        <v>50</v>
      </c>
      <c r="D51" s="3" t="s">
        <v>224</v>
      </c>
      <c r="E51" s="3">
        <f t="shared" si="0"/>
        <v>1581</v>
      </c>
    </row>
    <row r="52" spans="1:5" x14ac:dyDescent="0.3">
      <c r="A52" s="1" t="s">
        <v>225</v>
      </c>
      <c r="B52" s="1" t="s">
        <v>226</v>
      </c>
      <c r="C52" s="3">
        <v>51</v>
      </c>
      <c r="D52" s="3" t="s">
        <v>227</v>
      </c>
      <c r="E52" s="3">
        <f t="shared" si="0"/>
        <v>1582</v>
      </c>
    </row>
    <row r="53" spans="1:5" x14ac:dyDescent="0.3">
      <c r="A53" s="1" t="s">
        <v>228</v>
      </c>
      <c r="B53" s="1" t="s">
        <v>229</v>
      </c>
      <c r="C53" s="3">
        <v>52</v>
      </c>
      <c r="D53" s="3" t="s">
        <v>230</v>
      </c>
      <c r="E53" s="3">
        <f t="shared" si="0"/>
        <v>1583</v>
      </c>
    </row>
    <row r="54" spans="1:5" x14ac:dyDescent="0.3">
      <c r="A54" s="1" t="s">
        <v>231</v>
      </c>
      <c r="B54" s="1" t="s">
        <v>232</v>
      </c>
      <c r="C54" s="3">
        <v>53</v>
      </c>
      <c r="D54" s="3" t="s">
        <v>233</v>
      </c>
      <c r="E54" s="3">
        <f t="shared" si="0"/>
        <v>1584</v>
      </c>
    </row>
    <row r="55" spans="1:5" x14ac:dyDescent="0.3">
      <c r="A55" s="1" t="s">
        <v>234</v>
      </c>
      <c r="B55" s="1" t="s">
        <v>235</v>
      </c>
      <c r="C55" s="3">
        <v>54</v>
      </c>
      <c r="D55" s="3" t="s">
        <v>236</v>
      </c>
      <c r="E55" s="3">
        <f t="shared" si="0"/>
        <v>1585</v>
      </c>
    </row>
    <row r="56" spans="1:5" x14ac:dyDescent="0.3">
      <c r="A56" s="1" t="s">
        <v>237</v>
      </c>
      <c r="B56" s="1" t="s">
        <v>238</v>
      </c>
      <c r="C56" s="3">
        <v>55</v>
      </c>
      <c r="D56" s="3" t="s">
        <v>239</v>
      </c>
      <c r="E56" s="3">
        <f t="shared" si="0"/>
        <v>1586</v>
      </c>
    </row>
    <row r="57" spans="1:5" x14ac:dyDescent="0.3">
      <c r="A57" s="1" t="s">
        <v>240</v>
      </c>
      <c r="B57" s="1" t="s">
        <v>241</v>
      </c>
      <c r="C57" s="3">
        <v>56</v>
      </c>
      <c r="D57" s="3" t="s">
        <v>242</v>
      </c>
      <c r="E57" s="3">
        <f t="shared" si="0"/>
        <v>1590</v>
      </c>
    </row>
    <row r="58" spans="1:5" x14ac:dyDescent="0.3">
      <c r="A58" s="1" t="s">
        <v>243</v>
      </c>
      <c r="B58" s="1" t="s">
        <v>244</v>
      </c>
      <c r="C58" s="3">
        <v>57</v>
      </c>
      <c r="D58" s="3" t="s">
        <v>245</v>
      </c>
      <c r="E58" s="3">
        <f t="shared" si="0"/>
        <v>1700</v>
      </c>
    </row>
    <row r="59" spans="1:5" x14ac:dyDescent="0.3">
      <c r="A59" s="1" t="s">
        <v>246</v>
      </c>
      <c r="B59" s="1" t="s">
        <v>247</v>
      </c>
      <c r="C59" s="3">
        <v>58</v>
      </c>
      <c r="D59" s="3" t="s">
        <v>248</v>
      </c>
      <c r="E59" s="3">
        <f t="shared" si="0"/>
        <v>1800</v>
      </c>
    </row>
    <row r="60" spans="1:5" x14ac:dyDescent="0.3">
      <c r="A60" s="1" t="s">
        <v>249</v>
      </c>
      <c r="B60" s="1" t="s">
        <v>250</v>
      </c>
      <c r="C60" s="3">
        <v>59</v>
      </c>
      <c r="D60" s="3" t="s">
        <v>251</v>
      </c>
      <c r="E60" s="3">
        <f t="shared" si="0"/>
        <v>2010</v>
      </c>
    </row>
    <row r="61" spans="1:5" x14ac:dyDescent="0.3">
      <c r="A61" s="1" t="s">
        <v>252</v>
      </c>
      <c r="B61" s="1" t="s">
        <v>253</v>
      </c>
      <c r="C61" s="3">
        <v>60</v>
      </c>
      <c r="D61" s="3" t="s">
        <v>254</v>
      </c>
      <c r="E61" s="3">
        <f t="shared" si="0"/>
        <v>2020</v>
      </c>
    </row>
    <row r="62" spans="1:5" x14ac:dyDescent="0.3">
      <c r="A62" s="1" t="s">
        <v>255</v>
      </c>
      <c r="B62" s="1" t="s">
        <v>256</v>
      </c>
      <c r="C62" s="3">
        <v>61</v>
      </c>
      <c r="D62" s="3" t="s">
        <v>257</v>
      </c>
      <c r="E62" s="3">
        <f t="shared" si="0"/>
        <v>2100</v>
      </c>
    </row>
    <row r="63" spans="1:5" x14ac:dyDescent="0.3">
      <c r="A63" s="1" t="s">
        <v>258</v>
      </c>
      <c r="B63" s="1" t="s">
        <v>259</v>
      </c>
      <c r="C63" s="3">
        <v>62</v>
      </c>
      <c r="D63" s="3" t="s">
        <v>260</v>
      </c>
      <c r="E63" s="3">
        <f t="shared" si="0"/>
        <v>2200</v>
      </c>
    </row>
    <row r="64" spans="1:5" x14ac:dyDescent="0.3">
      <c r="A64" s="1" t="s">
        <v>261</v>
      </c>
      <c r="B64" s="1" t="s">
        <v>262</v>
      </c>
      <c r="C64" s="3">
        <v>63</v>
      </c>
      <c r="D64" s="3" t="s">
        <v>263</v>
      </c>
      <c r="E64" s="3">
        <f t="shared" si="0"/>
        <v>2300</v>
      </c>
    </row>
    <row r="65" spans="1:5" x14ac:dyDescent="0.3">
      <c r="A65" s="1" t="s">
        <v>264</v>
      </c>
      <c r="B65" s="1" t="s">
        <v>265</v>
      </c>
      <c r="C65" s="3">
        <v>64</v>
      </c>
      <c r="D65" s="3" t="s">
        <v>266</v>
      </c>
      <c r="E65" s="3">
        <f t="shared" si="0"/>
        <v>2400</v>
      </c>
    </row>
    <row r="66" spans="1:5" x14ac:dyDescent="0.3">
      <c r="A66" s="1" t="s">
        <v>267</v>
      </c>
      <c r="B66" s="1" t="s">
        <v>268</v>
      </c>
      <c r="C66" s="3">
        <v>65</v>
      </c>
      <c r="D66" s="3" t="s">
        <v>269</v>
      </c>
      <c r="E66" s="3">
        <f t="shared" si="0"/>
        <v>2500</v>
      </c>
    </row>
    <row r="67" spans="1:5" x14ac:dyDescent="0.3">
      <c r="A67" s="1" t="s">
        <v>270</v>
      </c>
      <c r="B67" s="1" t="s">
        <v>271</v>
      </c>
      <c r="C67" s="3">
        <v>66</v>
      </c>
      <c r="D67" s="3" t="s">
        <v>272</v>
      </c>
      <c r="E67" s="3">
        <f t="shared" si="0"/>
        <v>2600</v>
      </c>
    </row>
    <row r="68" spans="1:5" x14ac:dyDescent="0.3">
      <c r="A68" s="1" t="s">
        <v>273</v>
      </c>
      <c r="B68" s="1" t="s">
        <v>274</v>
      </c>
      <c r="C68" s="3">
        <v>67</v>
      </c>
      <c r="D68" s="3" t="s">
        <v>275</v>
      </c>
      <c r="E68" s="3">
        <f t="shared" ref="E68:E82" si="1">A68*1</f>
        <v>2650</v>
      </c>
    </row>
    <row r="69" spans="1:5" ht="28.8" x14ac:dyDescent="0.3">
      <c r="A69" s="1" t="s">
        <v>276</v>
      </c>
      <c r="B69" s="1" t="s">
        <v>277</v>
      </c>
      <c r="C69" s="3">
        <v>68</v>
      </c>
      <c r="D69" s="3" t="s">
        <v>278</v>
      </c>
      <c r="E69" s="3">
        <f t="shared" si="1"/>
        <v>2660</v>
      </c>
    </row>
    <row r="70" spans="1:5" x14ac:dyDescent="0.3">
      <c r="A70" s="1" t="s">
        <v>279</v>
      </c>
      <c r="B70" s="1" t="s">
        <v>280</v>
      </c>
      <c r="C70" s="3">
        <v>69</v>
      </c>
      <c r="D70" s="3" t="s">
        <v>281</v>
      </c>
      <c r="E70" s="3">
        <f t="shared" si="1"/>
        <v>2700</v>
      </c>
    </row>
    <row r="71" spans="1:5" x14ac:dyDescent="0.3">
      <c r="A71" s="1" t="s">
        <v>282</v>
      </c>
      <c r="B71" s="1" t="s">
        <v>283</v>
      </c>
      <c r="C71" s="3">
        <v>70</v>
      </c>
      <c r="D71" s="3" t="s">
        <v>284</v>
      </c>
      <c r="E71" s="3">
        <f t="shared" si="1"/>
        <v>2800</v>
      </c>
    </row>
    <row r="72" spans="1:5" x14ac:dyDescent="0.3">
      <c r="A72" s="1" t="s">
        <v>285</v>
      </c>
      <c r="B72" s="1" t="s">
        <v>286</v>
      </c>
      <c r="C72" s="3">
        <v>71</v>
      </c>
      <c r="D72" s="3" t="s">
        <v>287</v>
      </c>
      <c r="E72" s="3">
        <f t="shared" si="1"/>
        <v>2850</v>
      </c>
    </row>
    <row r="73" spans="1:5" x14ac:dyDescent="0.3">
      <c r="A73" s="1" t="s">
        <v>288</v>
      </c>
      <c r="B73" s="1" t="s">
        <v>289</v>
      </c>
      <c r="C73" s="3">
        <v>72</v>
      </c>
      <c r="D73" s="3" t="s">
        <v>290</v>
      </c>
      <c r="E73" s="3">
        <f t="shared" si="1"/>
        <v>2950</v>
      </c>
    </row>
    <row r="74" spans="1:5" x14ac:dyDescent="0.3">
      <c r="A74" s="1" t="s">
        <v>291</v>
      </c>
      <c r="B74" s="1" t="s">
        <v>292</v>
      </c>
      <c r="C74" s="3">
        <v>73</v>
      </c>
      <c r="D74" s="3" t="s">
        <v>293</v>
      </c>
      <c r="E74" s="3">
        <f t="shared" si="1"/>
        <v>3000</v>
      </c>
    </row>
    <row r="75" spans="1:5" x14ac:dyDescent="0.3">
      <c r="A75" s="1" t="s">
        <v>294</v>
      </c>
      <c r="B75" s="1" t="s">
        <v>295</v>
      </c>
      <c r="C75" s="3">
        <v>74</v>
      </c>
      <c r="D75" s="3" t="s">
        <v>296</v>
      </c>
      <c r="E75" s="3">
        <f t="shared" si="1"/>
        <v>3001</v>
      </c>
    </row>
    <row r="76" spans="1:5" x14ac:dyDescent="0.3">
      <c r="A76" s="1" t="s">
        <v>297</v>
      </c>
      <c r="B76" s="1" t="s">
        <v>298</v>
      </c>
      <c r="C76" s="3">
        <v>75</v>
      </c>
      <c r="D76" s="3" t="s">
        <v>299</v>
      </c>
      <c r="E76" s="3">
        <f t="shared" si="1"/>
        <v>3010</v>
      </c>
    </row>
    <row r="77" spans="1:5" x14ac:dyDescent="0.3">
      <c r="A77" s="1" t="s">
        <v>300</v>
      </c>
      <c r="B77" s="1" t="s">
        <v>301</v>
      </c>
      <c r="C77" s="3">
        <v>76</v>
      </c>
      <c r="D77" s="3" t="s">
        <v>302</v>
      </c>
      <c r="E77" s="3">
        <f t="shared" si="1"/>
        <v>3020</v>
      </c>
    </row>
    <row r="78" spans="1:5" x14ac:dyDescent="0.3">
      <c r="A78" s="1" t="s">
        <v>303</v>
      </c>
      <c r="B78" s="1" t="s">
        <v>304</v>
      </c>
      <c r="C78" s="3">
        <v>77</v>
      </c>
      <c r="D78" s="3" t="s">
        <v>305</v>
      </c>
      <c r="E78" s="3">
        <f t="shared" si="1"/>
        <v>3030</v>
      </c>
    </row>
    <row r="79" spans="1:5" x14ac:dyDescent="0.3">
      <c r="A79" s="1" t="s">
        <v>306</v>
      </c>
      <c r="B79" s="1" t="s">
        <v>307</v>
      </c>
      <c r="C79" s="3">
        <v>78</v>
      </c>
      <c r="D79" s="3" t="s">
        <v>308</v>
      </c>
      <c r="E79" s="3">
        <f t="shared" si="1"/>
        <v>3040</v>
      </c>
    </row>
    <row r="80" spans="1:5" x14ac:dyDescent="0.3">
      <c r="A80" s="1" t="s">
        <v>309</v>
      </c>
      <c r="B80" s="1" t="s">
        <v>310</v>
      </c>
      <c r="C80" s="3">
        <v>79</v>
      </c>
      <c r="D80" s="3" t="s">
        <v>311</v>
      </c>
      <c r="E80" s="3">
        <f t="shared" si="1"/>
        <v>3050</v>
      </c>
    </row>
    <row r="81" spans="1:5" ht="28.8" x14ac:dyDescent="0.3">
      <c r="A81" s="1" t="s">
        <v>312</v>
      </c>
      <c r="B81" s="1" t="s">
        <v>313</v>
      </c>
      <c r="C81" s="3">
        <v>80</v>
      </c>
      <c r="D81" s="3" t="s">
        <v>314</v>
      </c>
      <c r="E81" s="3">
        <f t="shared" si="1"/>
        <v>3060</v>
      </c>
    </row>
    <row r="82" spans="1:5" x14ac:dyDescent="0.3">
      <c r="A82" s="1" t="s">
        <v>315</v>
      </c>
      <c r="B82" s="1" t="s">
        <v>316</v>
      </c>
      <c r="C82" s="3">
        <v>81</v>
      </c>
      <c r="D82" s="3" t="s">
        <v>317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workbookViewId="0">
      <selection sqref="A1:XFD1048576"/>
    </sheetView>
  </sheetViews>
  <sheetFormatPr defaultColWidth="8.88671875" defaultRowHeight="13.8" x14ac:dyDescent="0.3"/>
  <cols>
    <col min="1" max="1" width="4.33203125" style="26" customWidth="1"/>
    <col min="2" max="2" width="76.44140625" style="18" customWidth="1"/>
    <col min="3" max="3" width="6.6640625" style="23" customWidth="1"/>
    <col min="4" max="16384" width="8.88671875" style="18"/>
  </cols>
  <sheetData>
    <row r="1" spans="1:3" ht="23.4" customHeight="1" x14ac:dyDescent="0.3">
      <c r="A1" s="24" t="s">
        <v>677</v>
      </c>
      <c r="B1" s="20" t="s">
        <v>588</v>
      </c>
      <c r="C1" s="20" t="s">
        <v>587</v>
      </c>
    </row>
    <row r="2" spans="1:3" x14ac:dyDescent="0.3">
      <c r="A2" s="27">
        <v>1</v>
      </c>
      <c r="B2" s="21" t="s">
        <v>678</v>
      </c>
      <c r="C2" s="22">
        <v>0</v>
      </c>
    </row>
    <row r="3" spans="1:3" x14ac:dyDescent="0.3">
      <c r="A3" s="25">
        <v>2</v>
      </c>
      <c r="B3" s="19" t="s">
        <v>589</v>
      </c>
      <c r="C3" s="22">
        <v>1</v>
      </c>
    </row>
    <row r="4" spans="1:3" x14ac:dyDescent="0.3">
      <c r="A4" s="27">
        <v>3</v>
      </c>
      <c r="B4" s="19" t="s">
        <v>590</v>
      </c>
      <c r="C4" s="22">
        <v>2</v>
      </c>
    </row>
    <row r="5" spans="1:3" x14ac:dyDescent="0.3">
      <c r="A5" s="27">
        <v>4</v>
      </c>
      <c r="B5" s="19" t="s">
        <v>591</v>
      </c>
      <c r="C5" s="22">
        <v>3</v>
      </c>
    </row>
    <row r="6" spans="1:3" x14ac:dyDescent="0.3">
      <c r="A6" s="25">
        <v>5</v>
      </c>
      <c r="B6" s="19" t="s">
        <v>592</v>
      </c>
      <c r="C6" s="22">
        <v>5</v>
      </c>
    </row>
    <row r="7" spans="1:3" x14ac:dyDescent="0.3">
      <c r="A7" s="27">
        <v>6</v>
      </c>
      <c r="B7" s="19" t="s">
        <v>593</v>
      </c>
      <c r="C7" s="22">
        <v>6</v>
      </c>
    </row>
    <row r="8" spans="1:3" x14ac:dyDescent="0.3">
      <c r="A8" s="27">
        <v>7</v>
      </c>
      <c r="B8" s="19" t="s">
        <v>594</v>
      </c>
      <c r="C8" s="22">
        <v>7</v>
      </c>
    </row>
    <row r="9" spans="1:3" x14ac:dyDescent="0.3">
      <c r="A9" s="25">
        <v>8</v>
      </c>
      <c r="B9" s="19" t="s">
        <v>595</v>
      </c>
      <c r="C9" s="22">
        <v>8</v>
      </c>
    </row>
    <row r="10" spans="1:3" x14ac:dyDescent="0.3">
      <c r="A10" s="27">
        <v>9</v>
      </c>
      <c r="B10" s="19" t="s">
        <v>596</v>
      </c>
      <c r="C10" s="22">
        <v>9</v>
      </c>
    </row>
    <row r="11" spans="1:3" x14ac:dyDescent="0.3">
      <c r="A11" s="27">
        <v>10</v>
      </c>
      <c r="B11" s="19" t="s">
        <v>597</v>
      </c>
      <c r="C11" s="22">
        <v>10</v>
      </c>
    </row>
    <row r="12" spans="1:3" x14ac:dyDescent="0.3">
      <c r="A12" s="25">
        <v>11</v>
      </c>
      <c r="B12" s="19" t="s">
        <v>598</v>
      </c>
      <c r="C12" s="22">
        <v>11</v>
      </c>
    </row>
    <row r="13" spans="1:3" x14ac:dyDescent="0.3">
      <c r="A13" s="27">
        <v>12</v>
      </c>
      <c r="B13" s="19" t="s">
        <v>599</v>
      </c>
      <c r="C13" s="22">
        <v>12</v>
      </c>
    </row>
    <row r="14" spans="1:3" x14ac:dyDescent="0.3">
      <c r="A14" s="27">
        <v>13</v>
      </c>
      <c r="B14" s="19" t="s">
        <v>600</v>
      </c>
      <c r="C14" s="22">
        <v>13</v>
      </c>
    </row>
    <row r="15" spans="1:3" x14ac:dyDescent="0.3">
      <c r="A15" s="25">
        <v>14</v>
      </c>
      <c r="B15" s="19" t="s">
        <v>601</v>
      </c>
      <c r="C15" s="22">
        <v>14</v>
      </c>
    </row>
    <row r="16" spans="1:3" x14ac:dyDescent="0.3">
      <c r="A16" s="27">
        <v>15</v>
      </c>
      <c r="B16" s="19" t="s">
        <v>602</v>
      </c>
      <c r="C16" s="22">
        <v>15</v>
      </c>
    </row>
    <row r="17" spans="1:3" ht="27.6" x14ac:dyDescent="0.3">
      <c r="A17" s="27">
        <v>16</v>
      </c>
      <c r="B17" s="19" t="s">
        <v>603</v>
      </c>
      <c r="C17" s="22">
        <v>16</v>
      </c>
    </row>
    <row r="18" spans="1:3" x14ac:dyDescent="0.3">
      <c r="A18" s="25">
        <v>17</v>
      </c>
      <c r="B18" s="19" t="s">
        <v>604</v>
      </c>
      <c r="C18" s="22">
        <v>17</v>
      </c>
    </row>
    <row r="19" spans="1:3" x14ac:dyDescent="0.3">
      <c r="A19" s="27">
        <v>18</v>
      </c>
      <c r="B19" s="19" t="s">
        <v>605</v>
      </c>
      <c r="C19" s="22">
        <v>18</v>
      </c>
    </row>
    <row r="20" spans="1:3" x14ac:dyDescent="0.3">
      <c r="A20" s="27">
        <v>19</v>
      </c>
      <c r="B20" s="19" t="s">
        <v>606</v>
      </c>
      <c r="C20" s="22">
        <v>19</v>
      </c>
    </row>
    <row r="21" spans="1:3" x14ac:dyDescent="0.3">
      <c r="A21" s="25">
        <v>20</v>
      </c>
      <c r="B21" s="19" t="s">
        <v>607</v>
      </c>
      <c r="C21" s="22">
        <v>20</v>
      </c>
    </row>
    <row r="22" spans="1:3" x14ac:dyDescent="0.3">
      <c r="A22" s="27">
        <v>21</v>
      </c>
      <c r="B22" s="19" t="s">
        <v>608</v>
      </c>
      <c r="C22" s="22">
        <v>21</v>
      </c>
    </row>
    <row r="23" spans="1:3" x14ac:dyDescent="0.3">
      <c r="A23" s="27">
        <v>22</v>
      </c>
      <c r="B23" s="19" t="s">
        <v>609</v>
      </c>
      <c r="C23" s="22">
        <v>22</v>
      </c>
    </row>
    <row r="24" spans="1:3" x14ac:dyDescent="0.3">
      <c r="A24" s="25">
        <v>23</v>
      </c>
      <c r="B24" s="19" t="s">
        <v>610</v>
      </c>
      <c r="C24" s="22">
        <v>23</v>
      </c>
    </row>
    <row r="25" spans="1:3" x14ac:dyDescent="0.3">
      <c r="A25" s="27">
        <v>24</v>
      </c>
      <c r="B25" s="19" t="s">
        <v>611</v>
      </c>
      <c r="C25" s="22">
        <v>24</v>
      </c>
    </row>
    <row r="26" spans="1:3" x14ac:dyDescent="0.3">
      <c r="A26" s="27">
        <v>25</v>
      </c>
      <c r="B26" s="19" t="s">
        <v>612</v>
      </c>
      <c r="C26" s="22">
        <v>25</v>
      </c>
    </row>
    <row r="27" spans="1:3" ht="27.6" x14ac:dyDescent="0.3">
      <c r="A27" s="25">
        <v>26</v>
      </c>
      <c r="B27" s="19" t="s">
        <v>613</v>
      </c>
      <c r="C27" s="22">
        <v>26</v>
      </c>
    </row>
    <row r="28" spans="1:3" ht="27.6" x14ac:dyDescent="0.3">
      <c r="A28" s="27">
        <v>27</v>
      </c>
      <c r="B28" s="19" t="s">
        <v>614</v>
      </c>
      <c r="C28" s="22">
        <v>27</v>
      </c>
    </row>
    <row r="29" spans="1:3" x14ac:dyDescent="0.3">
      <c r="A29" s="27">
        <v>28</v>
      </c>
      <c r="B29" s="19" t="s">
        <v>615</v>
      </c>
      <c r="C29" s="22">
        <v>28</v>
      </c>
    </row>
    <row r="30" spans="1:3" x14ac:dyDescent="0.3">
      <c r="A30" s="25">
        <v>29</v>
      </c>
      <c r="B30" s="19" t="s">
        <v>616</v>
      </c>
      <c r="C30" s="22">
        <v>29</v>
      </c>
    </row>
    <row r="31" spans="1:3" x14ac:dyDescent="0.3">
      <c r="A31" s="27">
        <v>30</v>
      </c>
      <c r="B31" s="19" t="s">
        <v>617</v>
      </c>
      <c r="C31" s="22">
        <v>30</v>
      </c>
    </row>
    <row r="32" spans="1:3" x14ac:dyDescent="0.3">
      <c r="A32" s="27">
        <v>31</v>
      </c>
      <c r="B32" s="19" t="s">
        <v>618</v>
      </c>
      <c r="C32" s="22">
        <v>31</v>
      </c>
    </row>
    <row r="33" spans="1:3" x14ac:dyDescent="0.3">
      <c r="A33" s="25">
        <v>32</v>
      </c>
      <c r="B33" s="19" t="s">
        <v>619</v>
      </c>
      <c r="C33" s="22">
        <v>32</v>
      </c>
    </row>
    <row r="34" spans="1:3" x14ac:dyDescent="0.3">
      <c r="A34" s="27">
        <v>33</v>
      </c>
      <c r="B34" s="19" t="s">
        <v>620</v>
      </c>
      <c r="C34" s="22">
        <v>33</v>
      </c>
    </row>
    <row r="35" spans="1:3" x14ac:dyDescent="0.3">
      <c r="A35" s="27">
        <v>34</v>
      </c>
      <c r="B35" s="19" t="s">
        <v>621</v>
      </c>
      <c r="C35" s="22">
        <v>35</v>
      </c>
    </row>
    <row r="36" spans="1:3" x14ac:dyDescent="0.3">
      <c r="A36" s="25">
        <v>35</v>
      </c>
      <c r="B36" s="19" t="s">
        <v>622</v>
      </c>
      <c r="C36" s="22">
        <v>36</v>
      </c>
    </row>
    <row r="37" spans="1:3" x14ac:dyDescent="0.3">
      <c r="A37" s="27">
        <v>36</v>
      </c>
      <c r="B37" s="19" t="s">
        <v>623</v>
      </c>
      <c r="C37" s="22">
        <v>37</v>
      </c>
    </row>
    <row r="38" spans="1:3" x14ac:dyDescent="0.3">
      <c r="A38" s="27">
        <v>37</v>
      </c>
      <c r="B38" s="19" t="s">
        <v>624</v>
      </c>
      <c r="C38" s="22">
        <v>38</v>
      </c>
    </row>
    <row r="39" spans="1:3" x14ac:dyDescent="0.3">
      <c r="A39" s="25">
        <v>38</v>
      </c>
      <c r="B39" s="19" t="s">
        <v>625</v>
      </c>
      <c r="C39" s="22">
        <v>39</v>
      </c>
    </row>
    <row r="40" spans="1:3" x14ac:dyDescent="0.3">
      <c r="A40" s="27">
        <v>39</v>
      </c>
      <c r="B40" s="19" t="s">
        <v>626</v>
      </c>
      <c r="C40" s="22">
        <v>41</v>
      </c>
    </row>
    <row r="41" spans="1:3" x14ac:dyDescent="0.3">
      <c r="A41" s="27">
        <v>40</v>
      </c>
      <c r="B41" s="19" t="s">
        <v>627</v>
      </c>
      <c r="C41" s="22">
        <v>42</v>
      </c>
    </row>
    <row r="42" spans="1:3" x14ac:dyDescent="0.3">
      <c r="A42" s="25">
        <v>41</v>
      </c>
      <c r="B42" s="19" t="s">
        <v>628</v>
      </c>
      <c r="C42" s="22">
        <v>43</v>
      </c>
    </row>
    <row r="43" spans="1:3" x14ac:dyDescent="0.3">
      <c r="A43" s="27">
        <v>42</v>
      </c>
      <c r="B43" s="19" t="s">
        <v>629</v>
      </c>
      <c r="C43" s="22">
        <v>45</v>
      </c>
    </row>
    <row r="44" spans="1:3" x14ac:dyDescent="0.3">
      <c r="A44" s="27">
        <v>43</v>
      </c>
      <c r="B44" s="19" t="s">
        <v>630</v>
      </c>
      <c r="C44" s="22">
        <v>46</v>
      </c>
    </row>
    <row r="45" spans="1:3" x14ac:dyDescent="0.3">
      <c r="A45" s="25">
        <v>44</v>
      </c>
      <c r="B45" s="19" t="s">
        <v>631</v>
      </c>
      <c r="C45" s="22">
        <v>47</v>
      </c>
    </row>
    <row r="46" spans="1:3" x14ac:dyDescent="0.3">
      <c r="A46" s="27">
        <v>45</v>
      </c>
      <c r="B46" s="19" t="s">
        <v>632</v>
      </c>
      <c r="C46" s="22">
        <v>49</v>
      </c>
    </row>
    <row r="47" spans="1:3" x14ac:dyDescent="0.3">
      <c r="A47" s="27">
        <v>46</v>
      </c>
      <c r="B47" s="19" t="s">
        <v>633</v>
      </c>
      <c r="C47" s="22">
        <v>50</v>
      </c>
    </row>
    <row r="48" spans="1:3" x14ac:dyDescent="0.3">
      <c r="A48" s="25">
        <v>47</v>
      </c>
      <c r="B48" s="19" t="s">
        <v>634</v>
      </c>
      <c r="C48" s="22">
        <v>51</v>
      </c>
    </row>
    <row r="49" spans="1:3" x14ac:dyDescent="0.3">
      <c r="A49" s="27">
        <v>48</v>
      </c>
      <c r="B49" s="19" t="s">
        <v>635</v>
      </c>
      <c r="C49" s="22">
        <v>52</v>
      </c>
    </row>
    <row r="50" spans="1:3" x14ac:dyDescent="0.3">
      <c r="A50" s="27">
        <v>49</v>
      </c>
      <c r="B50" s="19" t="s">
        <v>636</v>
      </c>
      <c r="C50" s="22">
        <v>53</v>
      </c>
    </row>
    <row r="51" spans="1:3" x14ac:dyDescent="0.3">
      <c r="A51" s="25">
        <v>50</v>
      </c>
      <c r="B51" s="19" t="s">
        <v>637</v>
      </c>
      <c r="C51" s="22">
        <v>55</v>
      </c>
    </row>
    <row r="52" spans="1:3" x14ac:dyDescent="0.3">
      <c r="A52" s="27">
        <v>51</v>
      </c>
      <c r="B52" s="19" t="s">
        <v>638</v>
      </c>
      <c r="C52" s="22">
        <v>56</v>
      </c>
    </row>
    <row r="53" spans="1:3" x14ac:dyDescent="0.3">
      <c r="A53" s="27">
        <v>52</v>
      </c>
      <c r="B53" s="19" t="s">
        <v>639</v>
      </c>
      <c r="C53" s="22">
        <v>58</v>
      </c>
    </row>
    <row r="54" spans="1:3" ht="27.6" x14ac:dyDescent="0.3">
      <c r="A54" s="25">
        <v>53</v>
      </c>
      <c r="B54" s="19" t="s">
        <v>640</v>
      </c>
      <c r="C54" s="22">
        <v>59</v>
      </c>
    </row>
    <row r="55" spans="1:3" x14ac:dyDescent="0.3">
      <c r="A55" s="27">
        <v>54</v>
      </c>
      <c r="B55" s="19" t="s">
        <v>641</v>
      </c>
      <c r="C55" s="22">
        <v>60</v>
      </c>
    </row>
    <row r="56" spans="1:3" x14ac:dyDescent="0.3">
      <c r="A56" s="27">
        <v>55</v>
      </c>
      <c r="B56" s="19" t="s">
        <v>642</v>
      </c>
      <c r="C56" s="22">
        <v>61</v>
      </c>
    </row>
    <row r="57" spans="1:3" x14ac:dyDescent="0.3">
      <c r="A57" s="25">
        <v>56</v>
      </c>
      <c r="B57" s="19" t="s">
        <v>643</v>
      </c>
      <c r="C57" s="22">
        <v>62</v>
      </c>
    </row>
    <row r="58" spans="1:3" x14ac:dyDescent="0.3">
      <c r="A58" s="27">
        <v>57</v>
      </c>
      <c r="B58" s="19" t="s">
        <v>644</v>
      </c>
      <c r="C58" s="22">
        <v>63</v>
      </c>
    </row>
    <row r="59" spans="1:3" x14ac:dyDescent="0.3">
      <c r="A59" s="27">
        <v>58</v>
      </c>
      <c r="B59" s="19" t="s">
        <v>645</v>
      </c>
      <c r="C59" s="22">
        <v>64</v>
      </c>
    </row>
    <row r="60" spans="1:3" x14ac:dyDescent="0.3">
      <c r="A60" s="25">
        <v>59</v>
      </c>
      <c r="B60" s="19" t="s">
        <v>646</v>
      </c>
      <c r="C60" s="22">
        <v>65</v>
      </c>
    </row>
    <row r="61" spans="1:3" x14ac:dyDescent="0.3">
      <c r="A61" s="27">
        <v>60</v>
      </c>
      <c r="B61" s="19" t="s">
        <v>647</v>
      </c>
      <c r="C61" s="22">
        <v>66</v>
      </c>
    </row>
    <row r="62" spans="1:3" x14ac:dyDescent="0.3">
      <c r="A62" s="27">
        <v>61</v>
      </c>
      <c r="B62" s="19" t="s">
        <v>648</v>
      </c>
      <c r="C62" s="22">
        <v>68</v>
      </c>
    </row>
    <row r="63" spans="1:3" x14ac:dyDescent="0.3">
      <c r="A63" s="25">
        <v>62</v>
      </c>
      <c r="B63" s="19" t="s">
        <v>649</v>
      </c>
      <c r="C63" s="22">
        <v>69</v>
      </c>
    </row>
    <row r="64" spans="1:3" x14ac:dyDescent="0.3">
      <c r="A64" s="27">
        <v>63</v>
      </c>
      <c r="B64" s="19" t="s">
        <v>650</v>
      </c>
      <c r="C64" s="22">
        <v>70</v>
      </c>
    </row>
    <row r="65" spans="1:3" x14ac:dyDescent="0.3">
      <c r="A65" s="27">
        <v>64</v>
      </c>
      <c r="B65" s="19" t="s">
        <v>651</v>
      </c>
      <c r="C65" s="22">
        <v>71</v>
      </c>
    </row>
    <row r="66" spans="1:3" x14ac:dyDescent="0.3">
      <c r="A66" s="25">
        <v>65</v>
      </c>
      <c r="B66" s="19" t="s">
        <v>652</v>
      </c>
      <c r="C66" s="22">
        <v>72</v>
      </c>
    </row>
    <row r="67" spans="1:3" x14ac:dyDescent="0.3">
      <c r="A67" s="27">
        <v>66</v>
      </c>
      <c r="B67" s="19" t="s">
        <v>653</v>
      </c>
      <c r="C67" s="22">
        <v>73</v>
      </c>
    </row>
    <row r="68" spans="1:3" x14ac:dyDescent="0.3">
      <c r="A68" s="27">
        <v>67</v>
      </c>
      <c r="B68" s="19" t="s">
        <v>654</v>
      </c>
      <c r="C68" s="22">
        <v>74</v>
      </c>
    </row>
    <row r="69" spans="1:3" x14ac:dyDescent="0.3">
      <c r="A69" s="25">
        <v>68</v>
      </c>
      <c r="B69" s="19" t="s">
        <v>655</v>
      </c>
      <c r="C69" s="22">
        <v>75</v>
      </c>
    </row>
    <row r="70" spans="1:3" x14ac:dyDescent="0.3">
      <c r="A70" s="27">
        <v>69</v>
      </c>
      <c r="B70" s="19" t="s">
        <v>656</v>
      </c>
      <c r="C70" s="22">
        <v>77</v>
      </c>
    </row>
    <row r="71" spans="1:3" x14ac:dyDescent="0.3">
      <c r="A71" s="27">
        <v>70</v>
      </c>
      <c r="B71" s="19" t="s">
        <v>657</v>
      </c>
      <c r="C71" s="22">
        <v>78</v>
      </c>
    </row>
    <row r="72" spans="1:3" ht="27.6" x14ac:dyDescent="0.3">
      <c r="A72" s="25">
        <v>71</v>
      </c>
      <c r="B72" s="19" t="s">
        <v>658</v>
      </c>
      <c r="C72" s="22">
        <v>79</v>
      </c>
    </row>
    <row r="73" spans="1:3" x14ac:dyDescent="0.3">
      <c r="A73" s="27">
        <v>72</v>
      </c>
      <c r="B73" s="19" t="s">
        <v>659</v>
      </c>
      <c r="C73" s="22">
        <v>80</v>
      </c>
    </row>
    <row r="74" spans="1:3" x14ac:dyDescent="0.3">
      <c r="A74" s="27">
        <v>73</v>
      </c>
      <c r="B74" s="19" t="s">
        <v>660</v>
      </c>
      <c r="C74" s="22">
        <v>81</v>
      </c>
    </row>
    <row r="75" spans="1:3" x14ac:dyDescent="0.3">
      <c r="A75" s="25">
        <v>74</v>
      </c>
      <c r="B75" s="19" t="s">
        <v>661</v>
      </c>
      <c r="C75" s="22">
        <v>82</v>
      </c>
    </row>
    <row r="76" spans="1:3" x14ac:dyDescent="0.3">
      <c r="A76" s="27">
        <v>75</v>
      </c>
      <c r="B76" s="19" t="s">
        <v>662</v>
      </c>
      <c r="C76" s="22">
        <v>84</v>
      </c>
    </row>
    <row r="77" spans="1:3" x14ac:dyDescent="0.3">
      <c r="A77" s="27">
        <v>76</v>
      </c>
      <c r="B77" s="19" t="s">
        <v>663</v>
      </c>
      <c r="C77" s="22">
        <v>85</v>
      </c>
    </row>
    <row r="78" spans="1:3" x14ac:dyDescent="0.3">
      <c r="A78" s="25">
        <v>77</v>
      </c>
      <c r="B78" s="19" t="s">
        <v>664</v>
      </c>
      <c r="C78" s="22">
        <v>86</v>
      </c>
    </row>
    <row r="79" spans="1:3" x14ac:dyDescent="0.3">
      <c r="A79" s="27">
        <v>78</v>
      </c>
      <c r="B79" s="19" t="s">
        <v>665</v>
      </c>
      <c r="C79" s="22">
        <v>87</v>
      </c>
    </row>
    <row r="80" spans="1:3" x14ac:dyDescent="0.3">
      <c r="A80" s="27">
        <v>79</v>
      </c>
      <c r="B80" s="19" t="s">
        <v>666</v>
      </c>
      <c r="C80" s="22">
        <v>88</v>
      </c>
    </row>
    <row r="81" spans="1:3" x14ac:dyDescent="0.3">
      <c r="A81" s="25">
        <v>80</v>
      </c>
      <c r="B81" s="19" t="s">
        <v>667</v>
      </c>
      <c r="C81" s="22">
        <v>90</v>
      </c>
    </row>
    <row r="82" spans="1:3" x14ac:dyDescent="0.3">
      <c r="A82" s="27">
        <v>81</v>
      </c>
      <c r="B82" s="19" t="s">
        <v>668</v>
      </c>
      <c r="C82" s="22">
        <v>91</v>
      </c>
    </row>
    <row r="83" spans="1:3" x14ac:dyDescent="0.3">
      <c r="A83" s="27">
        <v>82</v>
      </c>
      <c r="B83" s="19" t="s">
        <v>669</v>
      </c>
      <c r="C83" s="22">
        <v>92</v>
      </c>
    </row>
    <row r="84" spans="1:3" x14ac:dyDescent="0.3">
      <c r="A84" s="25">
        <v>83</v>
      </c>
      <c r="B84" s="19" t="s">
        <v>670</v>
      </c>
      <c r="C84" s="22">
        <v>93</v>
      </c>
    </row>
    <row r="85" spans="1:3" x14ac:dyDescent="0.3">
      <c r="A85" s="27">
        <v>84</v>
      </c>
      <c r="B85" s="19" t="s">
        <v>671</v>
      </c>
      <c r="C85" s="22">
        <v>94</v>
      </c>
    </row>
    <row r="86" spans="1:3" x14ac:dyDescent="0.3">
      <c r="A86" s="27">
        <v>85</v>
      </c>
      <c r="B86" s="19" t="s">
        <v>672</v>
      </c>
      <c r="C86" s="22">
        <v>95</v>
      </c>
    </row>
    <row r="87" spans="1:3" x14ac:dyDescent="0.3">
      <c r="A87" s="25">
        <v>86</v>
      </c>
      <c r="B87" s="19" t="s">
        <v>673</v>
      </c>
      <c r="C87" s="22">
        <v>96</v>
      </c>
    </row>
    <row r="88" spans="1:3" x14ac:dyDescent="0.3">
      <c r="A88" s="27">
        <v>87</v>
      </c>
      <c r="B88" s="19" t="s">
        <v>674</v>
      </c>
      <c r="C88" s="22">
        <v>97</v>
      </c>
    </row>
    <row r="89" spans="1:3" ht="27.6" x14ac:dyDescent="0.3">
      <c r="A89" s="27">
        <v>88</v>
      </c>
      <c r="B89" s="19" t="s">
        <v>675</v>
      </c>
      <c r="C89" s="22">
        <v>98</v>
      </c>
    </row>
    <row r="90" spans="1:3" x14ac:dyDescent="0.3">
      <c r="A90" s="25">
        <v>89</v>
      </c>
      <c r="B90" s="19" t="s">
        <v>676</v>
      </c>
      <c r="C90" s="22">
        <v>99</v>
      </c>
    </row>
  </sheetData>
  <phoneticPr fontId="6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topLeftCell="A97" workbookViewId="0">
      <selection activeCell="A2" sqref="A2:F394"/>
    </sheetView>
  </sheetViews>
  <sheetFormatPr defaultColWidth="9.109375" defaultRowHeight="13.8" x14ac:dyDescent="0.25"/>
  <cols>
    <col min="1" max="1" width="5.33203125" style="13" customWidth="1"/>
    <col min="2" max="2" width="23.88671875" style="13" bestFit="1" customWidth="1"/>
    <col min="3" max="3" width="6.33203125" style="13" customWidth="1"/>
    <col min="4" max="4" width="25.6640625" style="13" customWidth="1"/>
    <col min="5" max="5" width="23" style="13" customWidth="1"/>
    <col min="6" max="6" width="19.33203125" style="13" bestFit="1" customWidth="1"/>
    <col min="7" max="16384" width="9.109375" style="13"/>
  </cols>
  <sheetData>
    <row r="1" spans="1:6" s="10" customFormat="1" ht="26.4" customHeight="1" x14ac:dyDescent="0.25">
      <c r="A1" s="6">
        <v>1</v>
      </c>
      <c r="B1" s="7" t="s">
        <v>318</v>
      </c>
      <c r="C1" s="7"/>
      <c r="D1" s="8" t="s">
        <v>319</v>
      </c>
      <c r="E1" s="8" t="s">
        <v>320</v>
      </c>
      <c r="F1" s="9"/>
    </row>
    <row r="2" spans="1:6" s="10" customFormat="1" ht="13.2" x14ac:dyDescent="0.25">
      <c r="A2" s="11">
        <v>2</v>
      </c>
      <c r="B2" s="10" t="s">
        <v>321</v>
      </c>
      <c r="C2" s="10" t="s">
        <v>322</v>
      </c>
      <c r="D2" s="10" t="s">
        <v>323</v>
      </c>
      <c r="E2" s="12" t="s">
        <v>324</v>
      </c>
      <c r="F2" s="10" t="s">
        <v>325</v>
      </c>
    </row>
    <row r="3" spans="1:6" s="10" customFormat="1" ht="13.2" x14ac:dyDescent="0.25">
      <c r="A3" s="11">
        <v>3</v>
      </c>
      <c r="B3" s="10" t="s">
        <v>326</v>
      </c>
      <c r="C3" s="10" t="s">
        <v>327</v>
      </c>
      <c r="D3" s="10" t="s">
        <v>328</v>
      </c>
      <c r="E3" s="12" t="s">
        <v>329</v>
      </c>
      <c r="F3" s="12" t="s">
        <v>329</v>
      </c>
    </row>
    <row r="4" spans="1:6" s="10" customFormat="1" ht="13.2" x14ac:dyDescent="0.25">
      <c r="A4" s="11">
        <v>4</v>
      </c>
      <c r="B4" s="10" t="s">
        <v>330</v>
      </c>
      <c r="C4" s="10" t="s">
        <v>331</v>
      </c>
      <c r="D4" s="10" t="s">
        <v>332</v>
      </c>
      <c r="E4" s="12" t="s">
        <v>333</v>
      </c>
      <c r="F4" s="10" t="s">
        <v>325</v>
      </c>
    </row>
    <row r="5" spans="1:6" s="10" customFormat="1" ht="13.2" x14ac:dyDescent="0.25">
      <c r="A5" s="11">
        <v>5</v>
      </c>
      <c r="B5" s="10" t="s">
        <v>334</v>
      </c>
      <c r="C5" s="10" t="s">
        <v>335</v>
      </c>
      <c r="D5" s="10" t="s">
        <v>336</v>
      </c>
      <c r="E5" s="12" t="s">
        <v>329</v>
      </c>
      <c r="F5" s="12" t="s">
        <v>329</v>
      </c>
    </row>
    <row r="6" spans="1:6" s="10" customFormat="1" ht="13.2" x14ac:dyDescent="0.25">
      <c r="A6" s="11">
        <v>6</v>
      </c>
      <c r="B6" s="10" t="s">
        <v>337</v>
      </c>
      <c r="C6" s="10" t="s">
        <v>338</v>
      </c>
      <c r="D6" s="10" t="s">
        <v>332</v>
      </c>
      <c r="E6" s="12" t="s">
        <v>333</v>
      </c>
      <c r="F6" s="10" t="s">
        <v>325</v>
      </c>
    </row>
    <row r="7" spans="1:6" s="10" customFormat="1" ht="13.2" x14ac:dyDescent="0.25">
      <c r="A7" s="11">
        <v>7</v>
      </c>
      <c r="B7" s="10" t="s">
        <v>339</v>
      </c>
      <c r="C7" s="10" t="s">
        <v>340</v>
      </c>
      <c r="D7" s="10" t="s">
        <v>341</v>
      </c>
      <c r="E7" s="12" t="s">
        <v>342</v>
      </c>
      <c r="F7" s="10" t="s">
        <v>325</v>
      </c>
    </row>
    <row r="8" spans="1:6" s="10" customFormat="1" ht="13.2" x14ac:dyDescent="0.25">
      <c r="A8" s="11">
        <v>8</v>
      </c>
      <c r="B8" s="10" t="s">
        <v>343</v>
      </c>
      <c r="C8" s="10" t="s">
        <v>344</v>
      </c>
      <c r="D8" s="10" t="s">
        <v>345</v>
      </c>
      <c r="E8" s="12" t="s">
        <v>333</v>
      </c>
      <c r="F8" s="10" t="s">
        <v>325</v>
      </c>
    </row>
    <row r="9" spans="1:6" s="10" customFormat="1" ht="13.2" x14ac:dyDescent="0.25">
      <c r="A9" s="11">
        <v>9</v>
      </c>
      <c r="B9" s="10" t="s">
        <v>346</v>
      </c>
      <c r="C9" s="10" t="s">
        <v>347</v>
      </c>
      <c r="D9" s="10" t="s">
        <v>328</v>
      </c>
      <c r="E9" s="12" t="s">
        <v>329</v>
      </c>
      <c r="F9" s="12" t="s">
        <v>329</v>
      </c>
    </row>
    <row r="10" spans="1:6" s="10" customFormat="1" ht="13.2" x14ac:dyDescent="0.25">
      <c r="A10" s="11">
        <v>10</v>
      </c>
      <c r="B10" s="10" t="s">
        <v>348</v>
      </c>
      <c r="C10" s="10" t="s">
        <v>349</v>
      </c>
      <c r="D10" s="10" t="s">
        <v>350</v>
      </c>
      <c r="E10" s="12" t="s">
        <v>342</v>
      </c>
      <c r="F10" s="10" t="s">
        <v>325</v>
      </c>
    </row>
    <row r="11" spans="1:6" s="10" customFormat="1" ht="13.2" x14ac:dyDescent="0.25">
      <c r="A11" s="11">
        <v>11</v>
      </c>
      <c r="B11" s="10" t="s">
        <v>351</v>
      </c>
      <c r="C11" s="10" t="s">
        <v>352</v>
      </c>
      <c r="D11" s="10" t="s">
        <v>353</v>
      </c>
      <c r="E11" s="12" t="s">
        <v>342</v>
      </c>
      <c r="F11" s="10" t="s">
        <v>325</v>
      </c>
    </row>
    <row r="12" spans="1:6" s="10" customFormat="1" ht="13.2" x14ac:dyDescent="0.25">
      <c r="A12" s="11">
        <v>12</v>
      </c>
      <c r="B12" s="10" t="s">
        <v>354</v>
      </c>
      <c r="C12" s="10" t="s">
        <v>355</v>
      </c>
      <c r="D12" s="10" t="s">
        <v>356</v>
      </c>
      <c r="E12" s="12" t="s">
        <v>329</v>
      </c>
      <c r="F12" s="12" t="s">
        <v>329</v>
      </c>
    </row>
    <row r="13" spans="1:6" s="10" customFormat="1" ht="13.2" x14ac:dyDescent="0.25">
      <c r="A13" s="11">
        <v>13</v>
      </c>
      <c r="B13" s="10" t="s">
        <v>357</v>
      </c>
      <c r="C13" s="10" t="s">
        <v>358</v>
      </c>
      <c r="D13" s="10" t="s">
        <v>328</v>
      </c>
      <c r="E13" s="12" t="s">
        <v>329</v>
      </c>
      <c r="F13" s="12" t="s">
        <v>329</v>
      </c>
    </row>
    <row r="14" spans="1:6" s="10" customFormat="1" ht="13.2" x14ac:dyDescent="0.25">
      <c r="A14" s="11">
        <v>14</v>
      </c>
      <c r="B14" s="10" t="s">
        <v>359</v>
      </c>
      <c r="C14" s="10" t="s">
        <v>360</v>
      </c>
      <c r="D14" s="10" t="s">
        <v>361</v>
      </c>
      <c r="E14" s="12" t="s">
        <v>362</v>
      </c>
      <c r="F14" s="12" t="s">
        <v>362</v>
      </c>
    </row>
    <row r="15" spans="1:6" s="10" customFormat="1" ht="13.2" x14ac:dyDescent="0.25">
      <c r="A15" s="11">
        <v>15</v>
      </c>
      <c r="B15" s="10" t="s">
        <v>363</v>
      </c>
      <c r="C15" s="10" t="s">
        <v>364</v>
      </c>
      <c r="D15" s="10" t="s">
        <v>350</v>
      </c>
      <c r="E15" s="12" t="s">
        <v>342</v>
      </c>
      <c r="F15" s="10" t="s">
        <v>325</v>
      </c>
    </row>
    <row r="16" spans="1:6" s="10" customFormat="1" ht="13.2" x14ac:dyDescent="0.25">
      <c r="A16" s="11">
        <v>16</v>
      </c>
      <c r="B16" s="10" t="s">
        <v>365</v>
      </c>
      <c r="C16" s="10" t="s">
        <v>366</v>
      </c>
      <c r="D16" s="10" t="s">
        <v>367</v>
      </c>
      <c r="E16" s="12" t="s">
        <v>362</v>
      </c>
      <c r="F16" s="12" t="s">
        <v>362</v>
      </c>
    </row>
    <row r="17" spans="1:6" s="10" customFormat="1" ht="13.2" x14ac:dyDescent="0.25">
      <c r="A17" s="11">
        <v>17</v>
      </c>
      <c r="B17" s="10" t="s">
        <v>368</v>
      </c>
      <c r="C17" s="10" t="s">
        <v>369</v>
      </c>
      <c r="D17" s="10" t="s">
        <v>353</v>
      </c>
      <c r="E17" s="12" t="s">
        <v>342</v>
      </c>
      <c r="F17" s="10" t="s">
        <v>325</v>
      </c>
    </row>
    <row r="18" spans="1:6" s="10" customFormat="1" ht="13.2" x14ac:dyDescent="0.25">
      <c r="A18" s="11">
        <v>18</v>
      </c>
      <c r="B18" s="10" t="s">
        <v>370</v>
      </c>
      <c r="C18" s="10" t="s">
        <v>371</v>
      </c>
      <c r="D18" s="10" t="s">
        <v>356</v>
      </c>
      <c r="E18" s="12" t="s">
        <v>329</v>
      </c>
      <c r="F18" s="12" t="s">
        <v>329</v>
      </c>
    </row>
    <row r="19" spans="1:6" s="10" customFormat="1" ht="13.2" x14ac:dyDescent="0.25">
      <c r="A19" s="11">
        <v>19</v>
      </c>
      <c r="B19" s="10" t="s">
        <v>372</v>
      </c>
      <c r="C19" s="10" t="s">
        <v>373</v>
      </c>
      <c r="D19" s="10" t="s">
        <v>353</v>
      </c>
      <c r="E19" s="12" t="s">
        <v>342</v>
      </c>
      <c r="F19" s="10" t="s">
        <v>325</v>
      </c>
    </row>
    <row r="20" spans="1:6" s="10" customFormat="1" ht="13.2" x14ac:dyDescent="0.25">
      <c r="A20" s="11">
        <v>20</v>
      </c>
      <c r="B20" s="10" t="s">
        <v>374</v>
      </c>
      <c r="C20" s="10" t="s">
        <v>375</v>
      </c>
      <c r="D20" s="10" t="s">
        <v>376</v>
      </c>
      <c r="E20" s="12" t="s">
        <v>362</v>
      </c>
      <c r="F20" s="12" t="s">
        <v>362</v>
      </c>
    </row>
    <row r="21" spans="1:6" s="10" customFormat="1" ht="13.2" x14ac:dyDescent="0.25">
      <c r="A21" s="11">
        <v>21</v>
      </c>
      <c r="B21" s="10" t="s">
        <v>377</v>
      </c>
      <c r="C21" s="10" t="s">
        <v>378</v>
      </c>
      <c r="D21" s="10" t="s">
        <v>379</v>
      </c>
      <c r="E21" s="12" t="s">
        <v>324</v>
      </c>
      <c r="F21" s="10" t="s">
        <v>325</v>
      </c>
    </row>
    <row r="22" spans="1:6" s="10" customFormat="1" ht="13.2" x14ac:dyDescent="0.25">
      <c r="A22" s="11">
        <v>22</v>
      </c>
      <c r="B22" s="10" t="s">
        <v>380</v>
      </c>
      <c r="C22" s="10" t="s">
        <v>381</v>
      </c>
      <c r="D22" s="10" t="s">
        <v>382</v>
      </c>
      <c r="E22" s="12" t="s">
        <v>342</v>
      </c>
      <c r="F22" s="10" t="s">
        <v>325</v>
      </c>
    </row>
    <row r="23" spans="1:6" s="10" customFormat="1" ht="13.2" x14ac:dyDescent="0.25">
      <c r="A23" s="11">
        <v>23</v>
      </c>
      <c r="B23" s="10" t="s">
        <v>383</v>
      </c>
      <c r="C23" s="10" t="s">
        <v>384</v>
      </c>
      <c r="D23" s="10" t="s">
        <v>350</v>
      </c>
      <c r="E23" s="12" t="s">
        <v>342</v>
      </c>
      <c r="F23" s="10" t="s">
        <v>325</v>
      </c>
    </row>
    <row r="24" spans="1:6" s="10" customFormat="1" ht="13.2" x14ac:dyDescent="0.25">
      <c r="A24" s="11">
        <v>24</v>
      </c>
      <c r="B24" s="10" t="s">
        <v>385</v>
      </c>
      <c r="C24" s="10" t="s">
        <v>386</v>
      </c>
      <c r="D24" s="10" t="s">
        <v>341</v>
      </c>
      <c r="E24" s="12" t="s">
        <v>342</v>
      </c>
      <c r="F24" s="10" t="s">
        <v>325</v>
      </c>
    </row>
    <row r="25" spans="1:6" s="10" customFormat="1" ht="13.2" x14ac:dyDescent="0.25">
      <c r="A25" s="11">
        <v>25</v>
      </c>
      <c r="B25" s="10" t="s">
        <v>387</v>
      </c>
      <c r="C25" s="10" t="s">
        <v>388</v>
      </c>
      <c r="D25" s="10" t="s">
        <v>323</v>
      </c>
      <c r="E25" s="12" t="s">
        <v>324</v>
      </c>
      <c r="F25" s="10" t="s">
        <v>325</v>
      </c>
    </row>
    <row r="26" spans="1:6" s="10" customFormat="1" ht="13.2" x14ac:dyDescent="0.25">
      <c r="A26" s="11">
        <v>26</v>
      </c>
      <c r="B26" s="10" t="s">
        <v>389</v>
      </c>
      <c r="C26" s="10" t="s">
        <v>390</v>
      </c>
      <c r="D26" s="10" t="s">
        <v>328</v>
      </c>
      <c r="E26" s="12" t="s">
        <v>329</v>
      </c>
      <c r="F26" s="12" t="s">
        <v>329</v>
      </c>
    </row>
    <row r="27" spans="1:6" s="10" customFormat="1" ht="13.2" x14ac:dyDescent="0.25">
      <c r="A27" s="11">
        <v>27</v>
      </c>
      <c r="B27" s="10" t="s">
        <v>391</v>
      </c>
      <c r="C27" s="10" t="s">
        <v>392</v>
      </c>
      <c r="D27" s="10" t="s">
        <v>356</v>
      </c>
      <c r="E27" s="12" t="s">
        <v>329</v>
      </c>
      <c r="F27" s="12" t="s">
        <v>329</v>
      </c>
    </row>
    <row r="28" spans="1:6" s="10" customFormat="1" ht="13.2" x14ac:dyDescent="0.25">
      <c r="A28" s="11">
        <v>28</v>
      </c>
      <c r="B28" s="10" t="s">
        <v>393</v>
      </c>
      <c r="C28" s="10" t="s">
        <v>394</v>
      </c>
      <c r="D28" s="10" t="s">
        <v>356</v>
      </c>
      <c r="E28" s="12" t="s">
        <v>329</v>
      </c>
      <c r="F28" s="12" t="s">
        <v>329</v>
      </c>
    </row>
    <row r="29" spans="1:6" s="10" customFormat="1" ht="13.2" x14ac:dyDescent="0.25">
      <c r="A29" s="11">
        <v>29</v>
      </c>
      <c r="B29" s="10" t="s">
        <v>395</v>
      </c>
      <c r="C29" s="10" t="s">
        <v>396</v>
      </c>
      <c r="D29" s="10" t="s">
        <v>397</v>
      </c>
      <c r="E29" s="12" t="s">
        <v>342</v>
      </c>
      <c r="F29" s="10" t="s">
        <v>325</v>
      </c>
    </row>
    <row r="30" spans="1:6" s="10" customFormat="1" ht="13.2" x14ac:dyDescent="0.25">
      <c r="A30" s="11">
        <v>30</v>
      </c>
      <c r="B30" s="10" t="s">
        <v>398</v>
      </c>
      <c r="C30" s="10" t="s">
        <v>399</v>
      </c>
      <c r="D30" s="10" t="s">
        <v>323</v>
      </c>
      <c r="E30" s="12" t="s">
        <v>324</v>
      </c>
      <c r="F30" s="10" t="s">
        <v>325</v>
      </c>
    </row>
    <row r="31" spans="1:6" s="10" customFormat="1" ht="13.2" x14ac:dyDescent="0.25">
      <c r="A31" s="11">
        <v>31</v>
      </c>
      <c r="B31" s="10" t="s">
        <v>400</v>
      </c>
      <c r="C31" s="10" t="s">
        <v>401</v>
      </c>
      <c r="D31" s="10" t="s">
        <v>397</v>
      </c>
      <c r="E31" s="12" t="s">
        <v>342</v>
      </c>
      <c r="F31" s="10" t="s">
        <v>325</v>
      </c>
    </row>
    <row r="32" spans="1:6" s="10" customFormat="1" ht="13.2" x14ac:dyDescent="0.25">
      <c r="A32" s="11">
        <v>32</v>
      </c>
      <c r="B32" s="10" t="s">
        <v>402</v>
      </c>
      <c r="C32" s="10" t="s">
        <v>403</v>
      </c>
      <c r="D32" s="10" t="s">
        <v>323</v>
      </c>
      <c r="E32" s="12" t="s">
        <v>324</v>
      </c>
      <c r="F32" s="10" t="s">
        <v>325</v>
      </c>
    </row>
    <row r="33" spans="1:6" s="10" customFormat="1" ht="13.2" x14ac:dyDescent="0.25">
      <c r="A33" s="11">
        <v>33</v>
      </c>
      <c r="B33" s="10" t="s">
        <v>404</v>
      </c>
      <c r="C33" s="10" t="s">
        <v>405</v>
      </c>
      <c r="D33" s="10" t="s">
        <v>367</v>
      </c>
      <c r="E33" s="12" t="s">
        <v>362</v>
      </c>
      <c r="F33" s="12" t="s">
        <v>362</v>
      </c>
    </row>
    <row r="34" spans="1:6" s="10" customFormat="1" ht="13.2" x14ac:dyDescent="0.25">
      <c r="A34" s="11">
        <v>34</v>
      </c>
      <c r="B34" s="10" t="s">
        <v>406</v>
      </c>
      <c r="C34" s="10" t="s">
        <v>407</v>
      </c>
      <c r="D34" s="10" t="s">
        <v>367</v>
      </c>
      <c r="E34" s="12" t="s">
        <v>362</v>
      </c>
      <c r="F34" s="12" t="s">
        <v>362</v>
      </c>
    </row>
    <row r="35" spans="1:6" s="10" customFormat="1" ht="13.2" x14ac:dyDescent="0.25">
      <c r="A35" s="11">
        <v>35</v>
      </c>
      <c r="B35" s="10" t="s">
        <v>408</v>
      </c>
      <c r="C35" s="10" t="s">
        <v>409</v>
      </c>
      <c r="D35" s="10" t="s">
        <v>353</v>
      </c>
      <c r="E35" s="12" t="s">
        <v>342</v>
      </c>
      <c r="F35" s="10" t="s">
        <v>325</v>
      </c>
    </row>
    <row r="36" spans="1:6" s="10" customFormat="1" ht="13.2" x14ac:dyDescent="0.25">
      <c r="A36" s="11">
        <v>36</v>
      </c>
      <c r="B36" s="10" t="s">
        <v>410</v>
      </c>
      <c r="C36" s="10" t="s">
        <v>411</v>
      </c>
      <c r="D36" s="10" t="s">
        <v>345</v>
      </c>
      <c r="E36" s="12" t="s">
        <v>333</v>
      </c>
      <c r="F36" s="10" t="s">
        <v>325</v>
      </c>
    </row>
    <row r="37" spans="1:6" s="10" customFormat="1" ht="13.2" x14ac:dyDescent="0.25">
      <c r="A37" s="11">
        <v>37</v>
      </c>
      <c r="B37" s="10" t="s">
        <v>412</v>
      </c>
      <c r="C37" s="10" t="s">
        <v>413</v>
      </c>
      <c r="D37" s="10" t="s">
        <v>332</v>
      </c>
      <c r="E37" s="12" t="s">
        <v>333</v>
      </c>
      <c r="F37" s="10" t="s">
        <v>325</v>
      </c>
    </row>
    <row r="38" spans="1:6" s="10" customFormat="1" ht="13.2" x14ac:dyDescent="0.25">
      <c r="A38" s="11">
        <v>38</v>
      </c>
      <c r="B38" s="10" t="s">
        <v>414</v>
      </c>
      <c r="C38" s="10" t="s">
        <v>415</v>
      </c>
      <c r="D38" s="10" t="s">
        <v>416</v>
      </c>
      <c r="E38" s="12" t="s">
        <v>333</v>
      </c>
      <c r="F38" s="10" t="s">
        <v>325</v>
      </c>
    </row>
    <row r="39" spans="1:6" s="10" customFormat="1" ht="13.2" x14ac:dyDescent="0.25">
      <c r="A39" s="11">
        <v>39</v>
      </c>
      <c r="B39" s="10" t="s">
        <v>417</v>
      </c>
      <c r="C39" s="10" t="s">
        <v>418</v>
      </c>
      <c r="D39" s="10" t="s">
        <v>419</v>
      </c>
      <c r="E39" s="12" t="s">
        <v>329</v>
      </c>
      <c r="F39" s="12" t="s">
        <v>329</v>
      </c>
    </row>
    <row r="40" spans="1:6" s="10" customFormat="1" ht="13.2" x14ac:dyDescent="0.25">
      <c r="A40" s="11">
        <v>40</v>
      </c>
      <c r="B40" s="10" t="s">
        <v>420</v>
      </c>
      <c r="C40" s="10" t="s">
        <v>421</v>
      </c>
      <c r="D40" s="10" t="s">
        <v>422</v>
      </c>
      <c r="E40" s="12" t="s">
        <v>362</v>
      </c>
      <c r="F40" s="12" t="s">
        <v>362</v>
      </c>
    </row>
    <row r="41" spans="1:6" s="10" customFormat="1" ht="13.2" x14ac:dyDescent="0.25">
      <c r="A41" s="11">
        <v>41</v>
      </c>
      <c r="B41" s="10" t="s">
        <v>423</v>
      </c>
      <c r="C41" s="10" t="s">
        <v>424</v>
      </c>
      <c r="D41" s="10" t="s">
        <v>345</v>
      </c>
      <c r="E41" s="12" t="s">
        <v>333</v>
      </c>
      <c r="F41" s="10" t="s">
        <v>325</v>
      </c>
    </row>
    <row r="42" spans="1:6" s="10" customFormat="1" ht="13.2" x14ac:dyDescent="0.25">
      <c r="A42" s="11">
        <v>42</v>
      </c>
      <c r="B42" s="10" t="s">
        <v>425</v>
      </c>
      <c r="C42" s="10" t="s">
        <v>426</v>
      </c>
      <c r="D42" s="10" t="s">
        <v>419</v>
      </c>
      <c r="E42" s="12" t="s">
        <v>329</v>
      </c>
      <c r="F42" s="12" t="s">
        <v>329</v>
      </c>
    </row>
    <row r="43" spans="1:6" s="10" customFormat="1" ht="13.2" x14ac:dyDescent="0.25">
      <c r="A43" s="11">
        <v>43</v>
      </c>
      <c r="B43" s="10" t="s">
        <v>427</v>
      </c>
      <c r="C43" s="10" t="s">
        <v>428</v>
      </c>
      <c r="D43" s="10" t="s">
        <v>382</v>
      </c>
      <c r="E43" s="12" t="s">
        <v>342</v>
      </c>
      <c r="F43" s="10" t="s">
        <v>325</v>
      </c>
    </row>
    <row r="44" spans="1:6" s="10" customFormat="1" ht="13.2" x14ac:dyDescent="0.25">
      <c r="A44" s="11">
        <v>44</v>
      </c>
      <c r="B44" s="10" t="s">
        <v>429</v>
      </c>
      <c r="C44" s="10" t="s">
        <v>430</v>
      </c>
      <c r="D44" s="10" t="s">
        <v>397</v>
      </c>
      <c r="E44" s="12" t="s">
        <v>342</v>
      </c>
      <c r="F44" s="10" t="s">
        <v>325</v>
      </c>
    </row>
    <row r="45" spans="1:6" s="10" customFormat="1" ht="13.2" x14ac:dyDescent="0.25">
      <c r="A45" s="11">
        <v>45</v>
      </c>
      <c r="B45" s="10" t="s">
        <v>431</v>
      </c>
      <c r="C45" s="10" t="s">
        <v>432</v>
      </c>
      <c r="D45" s="10" t="s">
        <v>356</v>
      </c>
      <c r="E45" s="12" t="s">
        <v>329</v>
      </c>
      <c r="F45" s="12" t="s">
        <v>329</v>
      </c>
    </row>
    <row r="46" spans="1:6" s="10" customFormat="1" ht="13.2" x14ac:dyDescent="0.25">
      <c r="A46" s="11">
        <v>46</v>
      </c>
      <c r="B46" s="10" t="s">
        <v>433</v>
      </c>
      <c r="C46" s="10" t="s">
        <v>434</v>
      </c>
      <c r="D46" s="10" t="s">
        <v>353</v>
      </c>
      <c r="E46" s="12" t="s">
        <v>342</v>
      </c>
      <c r="F46" s="10" t="s">
        <v>325</v>
      </c>
    </row>
    <row r="47" spans="1:6" s="10" customFormat="1" ht="13.2" x14ac:dyDescent="0.25">
      <c r="A47" s="11">
        <v>47</v>
      </c>
      <c r="B47" s="10" t="s">
        <v>435</v>
      </c>
      <c r="C47" s="10" t="s">
        <v>436</v>
      </c>
      <c r="D47" s="10" t="s">
        <v>345</v>
      </c>
      <c r="E47" s="12" t="s">
        <v>333</v>
      </c>
      <c r="F47" s="10" t="s">
        <v>325</v>
      </c>
    </row>
    <row r="48" spans="1:6" s="10" customFormat="1" ht="13.2" x14ac:dyDescent="0.25">
      <c r="A48" s="11">
        <v>48</v>
      </c>
      <c r="B48" s="10" t="s">
        <v>437</v>
      </c>
      <c r="C48" s="10" t="s">
        <v>438</v>
      </c>
      <c r="D48" s="10" t="s">
        <v>356</v>
      </c>
      <c r="E48" s="12" t="s">
        <v>329</v>
      </c>
      <c r="F48" s="12" t="s">
        <v>329</v>
      </c>
    </row>
    <row r="49" spans="1:11" s="10" customFormat="1" ht="13.2" x14ac:dyDescent="0.25">
      <c r="A49" s="11">
        <v>49</v>
      </c>
      <c r="B49" s="10" t="s">
        <v>439</v>
      </c>
      <c r="C49" s="10" t="s">
        <v>440</v>
      </c>
      <c r="D49" s="10" t="s">
        <v>416</v>
      </c>
      <c r="E49" s="12" t="s">
        <v>333</v>
      </c>
      <c r="F49" s="10" t="s">
        <v>325</v>
      </c>
    </row>
    <row r="50" spans="1:11" s="10" customFormat="1" ht="13.2" x14ac:dyDescent="0.25">
      <c r="A50" s="11">
        <v>50</v>
      </c>
      <c r="B50" s="10" t="s">
        <v>441</v>
      </c>
      <c r="C50" s="10" t="s">
        <v>442</v>
      </c>
      <c r="D50" s="10" t="s">
        <v>345</v>
      </c>
      <c r="E50" s="12" t="s">
        <v>333</v>
      </c>
      <c r="F50" s="10" t="s">
        <v>325</v>
      </c>
    </row>
    <row r="51" spans="1:11" s="10" customFormat="1" ht="13.2" x14ac:dyDescent="0.25">
      <c r="A51" s="11">
        <v>51</v>
      </c>
      <c r="B51" s="10" t="s">
        <v>443</v>
      </c>
      <c r="C51" s="10" t="s">
        <v>444</v>
      </c>
      <c r="D51" s="10" t="s">
        <v>356</v>
      </c>
      <c r="E51" s="12" t="s">
        <v>329</v>
      </c>
      <c r="F51" s="12" t="s">
        <v>329</v>
      </c>
    </row>
    <row r="52" spans="1:11" s="10" customFormat="1" ht="13.2" x14ac:dyDescent="0.25">
      <c r="A52" s="11">
        <v>52</v>
      </c>
      <c r="B52" s="10" t="s">
        <v>445</v>
      </c>
      <c r="C52" s="10" t="s">
        <v>446</v>
      </c>
      <c r="D52" s="10" t="s">
        <v>332</v>
      </c>
      <c r="E52" s="12" t="s">
        <v>333</v>
      </c>
      <c r="F52" s="10" t="s">
        <v>325</v>
      </c>
    </row>
    <row r="53" spans="1:11" s="10" customFormat="1" ht="13.2" x14ac:dyDescent="0.25">
      <c r="A53" s="11">
        <v>53</v>
      </c>
      <c r="B53" s="10" t="s">
        <v>447</v>
      </c>
      <c r="C53" s="10" t="s">
        <v>448</v>
      </c>
      <c r="D53" s="10" t="s">
        <v>323</v>
      </c>
      <c r="E53" s="12" t="s">
        <v>324</v>
      </c>
      <c r="F53" s="10" t="s">
        <v>325</v>
      </c>
    </row>
    <row r="54" spans="1:11" s="10" customFormat="1" ht="13.2" x14ac:dyDescent="0.25">
      <c r="A54" s="11">
        <v>54</v>
      </c>
      <c r="B54" s="10" t="s">
        <v>449</v>
      </c>
      <c r="C54" s="10" t="s">
        <v>450</v>
      </c>
      <c r="D54" s="10" t="s">
        <v>356</v>
      </c>
      <c r="E54" s="12" t="s">
        <v>329</v>
      </c>
      <c r="F54" s="12" t="s">
        <v>329</v>
      </c>
    </row>
    <row r="55" spans="1:11" s="10" customFormat="1" ht="13.2" x14ac:dyDescent="0.25">
      <c r="A55" s="11">
        <v>55</v>
      </c>
      <c r="B55" s="10" t="s">
        <v>451</v>
      </c>
      <c r="C55" s="10" t="s">
        <v>452</v>
      </c>
      <c r="D55" s="10" t="s">
        <v>356</v>
      </c>
      <c r="E55" s="12" t="s">
        <v>329</v>
      </c>
      <c r="F55" s="12" t="s">
        <v>329</v>
      </c>
    </row>
    <row r="56" spans="1:11" s="10" customFormat="1" ht="13.2" x14ac:dyDescent="0.25">
      <c r="A56" s="11">
        <v>56</v>
      </c>
      <c r="B56" s="10" t="s">
        <v>453</v>
      </c>
      <c r="C56" s="10" t="s">
        <v>454</v>
      </c>
      <c r="D56" s="10" t="s">
        <v>367</v>
      </c>
      <c r="E56" s="12" t="s">
        <v>362</v>
      </c>
      <c r="F56" s="12" t="s">
        <v>362</v>
      </c>
    </row>
    <row r="57" spans="1:11" s="10" customFormat="1" ht="13.2" x14ac:dyDescent="0.25">
      <c r="A57" s="11">
        <v>57</v>
      </c>
      <c r="B57" s="10" t="s">
        <v>455</v>
      </c>
      <c r="C57" s="10" t="s">
        <v>456</v>
      </c>
      <c r="D57" s="10" t="s">
        <v>345</v>
      </c>
      <c r="E57" s="12" t="s">
        <v>333</v>
      </c>
      <c r="F57" s="10" t="s">
        <v>325</v>
      </c>
    </row>
    <row r="58" spans="1:11" s="10" customFormat="1" ht="13.2" x14ac:dyDescent="0.25">
      <c r="A58" s="11">
        <v>58</v>
      </c>
      <c r="B58" s="10" t="s">
        <v>457</v>
      </c>
      <c r="C58" s="10" t="s">
        <v>458</v>
      </c>
      <c r="D58" s="10" t="s">
        <v>493</v>
      </c>
      <c r="E58" s="12" t="s">
        <v>342</v>
      </c>
      <c r="F58" s="10" t="s">
        <v>325</v>
      </c>
      <c r="G58" s="12"/>
      <c r="I58" s="12"/>
      <c r="K58" s="12"/>
    </row>
    <row r="59" spans="1:11" s="10" customFormat="1" ht="13.2" x14ac:dyDescent="0.25">
      <c r="A59" s="11">
        <v>59</v>
      </c>
      <c r="B59" s="10" t="s">
        <v>459</v>
      </c>
      <c r="C59" s="10" t="s">
        <v>460</v>
      </c>
      <c r="D59" s="10" t="s">
        <v>350</v>
      </c>
      <c r="E59" s="12" t="s">
        <v>342</v>
      </c>
      <c r="F59" s="10" t="s">
        <v>325</v>
      </c>
    </row>
    <row r="60" spans="1:11" s="10" customFormat="1" ht="13.2" x14ac:dyDescent="0.25">
      <c r="A60" s="11">
        <v>60</v>
      </c>
      <c r="B60" s="10" t="s">
        <v>461</v>
      </c>
      <c r="C60" s="10" t="s">
        <v>75</v>
      </c>
      <c r="D60" s="10" t="s">
        <v>328</v>
      </c>
      <c r="E60" s="12" t="s">
        <v>329</v>
      </c>
      <c r="F60" s="12" t="s">
        <v>329</v>
      </c>
    </row>
    <row r="61" spans="1:11" s="10" customFormat="1" ht="13.2" x14ac:dyDescent="0.25">
      <c r="A61" s="11">
        <v>61</v>
      </c>
      <c r="B61" s="10" t="s">
        <v>462</v>
      </c>
      <c r="C61" s="10" t="s">
        <v>463</v>
      </c>
      <c r="D61" s="10" t="s">
        <v>379</v>
      </c>
      <c r="E61" s="12" t="s">
        <v>324</v>
      </c>
      <c r="F61" s="10" t="s">
        <v>325</v>
      </c>
    </row>
    <row r="62" spans="1:11" s="10" customFormat="1" ht="13.2" x14ac:dyDescent="0.25">
      <c r="A62" s="11">
        <v>62</v>
      </c>
      <c r="B62" s="10" t="s">
        <v>464</v>
      </c>
      <c r="C62" s="10" t="s">
        <v>465</v>
      </c>
      <c r="D62" s="10" t="s">
        <v>379</v>
      </c>
      <c r="E62" s="12" t="s">
        <v>324</v>
      </c>
      <c r="F62" s="10" t="s">
        <v>325</v>
      </c>
    </row>
    <row r="63" spans="1:11" s="10" customFormat="1" ht="13.2" x14ac:dyDescent="0.25">
      <c r="A63" s="11">
        <v>63</v>
      </c>
      <c r="B63" s="10" t="s">
        <v>466</v>
      </c>
      <c r="C63" s="10" t="s">
        <v>467</v>
      </c>
      <c r="D63" s="10" t="s">
        <v>323</v>
      </c>
      <c r="E63" s="12" t="s">
        <v>324</v>
      </c>
      <c r="F63" s="10" t="s">
        <v>325</v>
      </c>
    </row>
    <row r="64" spans="1:11" s="10" customFormat="1" ht="13.2" x14ac:dyDescent="0.25">
      <c r="A64" s="11">
        <v>64</v>
      </c>
      <c r="B64" s="10" t="s">
        <v>468</v>
      </c>
      <c r="C64" s="10" t="s">
        <v>469</v>
      </c>
      <c r="D64" s="10" t="s">
        <v>367</v>
      </c>
      <c r="E64" s="12" t="s">
        <v>362</v>
      </c>
      <c r="F64" s="12" t="s">
        <v>362</v>
      </c>
    </row>
    <row r="65" spans="1:6" s="10" customFormat="1" ht="13.2" x14ac:dyDescent="0.25">
      <c r="A65" s="11">
        <v>65</v>
      </c>
      <c r="B65" s="10" t="s">
        <v>470</v>
      </c>
      <c r="C65" s="10" t="s">
        <v>471</v>
      </c>
      <c r="D65" s="10" t="s">
        <v>361</v>
      </c>
      <c r="E65" s="12" t="s">
        <v>362</v>
      </c>
      <c r="F65" s="12" t="s">
        <v>362</v>
      </c>
    </row>
    <row r="66" spans="1:6" s="10" customFormat="1" ht="13.2" x14ac:dyDescent="0.25">
      <c r="A66" s="11">
        <v>66</v>
      </c>
      <c r="B66" s="10" t="s">
        <v>472</v>
      </c>
      <c r="C66" s="10" t="s">
        <v>473</v>
      </c>
      <c r="D66" s="10" t="s">
        <v>341</v>
      </c>
      <c r="E66" s="12" t="s">
        <v>342</v>
      </c>
      <c r="F66" s="10" t="s">
        <v>325</v>
      </c>
    </row>
    <row r="67" spans="1:6" s="10" customFormat="1" ht="13.2" x14ac:dyDescent="0.25">
      <c r="A67" s="11">
        <v>67</v>
      </c>
      <c r="B67" s="10" t="s">
        <v>474</v>
      </c>
      <c r="C67" s="10" t="s">
        <v>475</v>
      </c>
      <c r="D67" s="10" t="s">
        <v>476</v>
      </c>
      <c r="E67" s="12" t="s">
        <v>333</v>
      </c>
      <c r="F67" s="10" t="s">
        <v>325</v>
      </c>
    </row>
    <row r="68" spans="1:6" s="10" customFormat="1" ht="13.2" x14ac:dyDescent="0.25">
      <c r="A68" s="11">
        <v>68</v>
      </c>
      <c r="B68" s="10" t="s">
        <v>477</v>
      </c>
      <c r="C68" s="10" t="s">
        <v>478</v>
      </c>
      <c r="D68" s="10" t="s">
        <v>345</v>
      </c>
      <c r="E68" s="12" t="s">
        <v>333</v>
      </c>
      <c r="F68" s="10" t="s">
        <v>325</v>
      </c>
    </row>
    <row r="69" spans="1:6" s="10" customFormat="1" ht="13.2" x14ac:dyDescent="0.25">
      <c r="A69" s="11">
        <v>69</v>
      </c>
      <c r="B69" s="10" t="s">
        <v>479</v>
      </c>
      <c r="C69" s="10" t="s">
        <v>480</v>
      </c>
      <c r="D69" s="10" t="s">
        <v>422</v>
      </c>
      <c r="E69" s="12" t="s">
        <v>362</v>
      </c>
      <c r="F69" s="12" t="s">
        <v>362</v>
      </c>
    </row>
    <row r="70" spans="1:6" s="10" customFormat="1" ht="13.2" x14ac:dyDescent="0.25">
      <c r="A70" s="11">
        <v>70</v>
      </c>
      <c r="B70" s="10" t="s">
        <v>481</v>
      </c>
      <c r="C70" s="10" t="s">
        <v>482</v>
      </c>
      <c r="D70" s="10" t="s">
        <v>345</v>
      </c>
      <c r="E70" s="12" t="s">
        <v>333</v>
      </c>
      <c r="F70" s="10" t="s">
        <v>325</v>
      </c>
    </row>
    <row r="71" spans="1:6" s="10" customFormat="1" ht="13.2" x14ac:dyDescent="0.25">
      <c r="A71" s="11">
        <v>71</v>
      </c>
      <c r="B71" s="10" t="s">
        <v>483</v>
      </c>
      <c r="C71" s="10" t="s">
        <v>484</v>
      </c>
      <c r="D71" s="10" t="s">
        <v>367</v>
      </c>
      <c r="E71" s="12" t="s">
        <v>362</v>
      </c>
      <c r="F71" s="12" t="s">
        <v>362</v>
      </c>
    </row>
    <row r="72" spans="1:6" s="10" customFormat="1" ht="13.2" x14ac:dyDescent="0.25">
      <c r="A72" s="11">
        <v>72</v>
      </c>
      <c r="B72" s="10" t="s">
        <v>485</v>
      </c>
      <c r="C72" s="10" t="s">
        <v>486</v>
      </c>
      <c r="D72" s="10" t="s">
        <v>345</v>
      </c>
      <c r="E72" s="12" t="s">
        <v>333</v>
      </c>
      <c r="F72" s="10" t="s">
        <v>325</v>
      </c>
    </row>
    <row r="73" spans="1:6" s="10" customFormat="1" ht="13.2" x14ac:dyDescent="0.25">
      <c r="A73" s="11">
        <v>73</v>
      </c>
      <c r="B73" s="10" t="s">
        <v>487</v>
      </c>
      <c r="C73" s="10" t="s">
        <v>488</v>
      </c>
      <c r="D73" s="10" t="s">
        <v>332</v>
      </c>
      <c r="E73" s="12" t="s">
        <v>333</v>
      </c>
      <c r="F73" s="10" t="s">
        <v>325</v>
      </c>
    </row>
    <row r="74" spans="1:6" s="10" customFormat="1" ht="13.2" x14ac:dyDescent="0.25">
      <c r="A74" s="11">
        <v>74</v>
      </c>
      <c r="B74" s="10" t="s">
        <v>489</v>
      </c>
      <c r="C74" s="10" t="s">
        <v>490</v>
      </c>
      <c r="D74" s="10" t="s">
        <v>356</v>
      </c>
      <c r="E74" s="12" t="s">
        <v>329</v>
      </c>
      <c r="F74" s="12" t="s">
        <v>329</v>
      </c>
    </row>
    <row r="75" spans="1:6" s="10" customFormat="1" ht="13.2" x14ac:dyDescent="0.25">
      <c r="A75" s="11">
        <v>75</v>
      </c>
      <c r="B75" s="10" t="s">
        <v>491</v>
      </c>
      <c r="C75" s="10" t="s">
        <v>492</v>
      </c>
      <c r="D75" s="10" t="s">
        <v>493</v>
      </c>
      <c r="E75" s="12" t="s">
        <v>342</v>
      </c>
      <c r="F75" s="10" t="s">
        <v>325</v>
      </c>
    </row>
    <row r="76" spans="1:6" s="10" customFormat="1" ht="13.2" x14ac:dyDescent="0.25">
      <c r="A76" s="11">
        <v>76</v>
      </c>
      <c r="B76" s="10" t="s">
        <v>494</v>
      </c>
      <c r="C76" s="10" t="s">
        <v>495</v>
      </c>
      <c r="D76" s="10" t="s">
        <v>367</v>
      </c>
      <c r="E76" s="12" t="s">
        <v>362</v>
      </c>
      <c r="F76" s="12" t="s">
        <v>362</v>
      </c>
    </row>
    <row r="77" spans="1:6" s="10" customFormat="1" ht="13.2" x14ac:dyDescent="0.25">
      <c r="A77" s="11">
        <v>77</v>
      </c>
      <c r="B77" s="10" t="s">
        <v>496</v>
      </c>
      <c r="C77" s="10" t="s">
        <v>497</v>
      </c>
      <c r="D77" s="10" t="s">
        <v>397</v>
      </c>
      <c r="E77" s="12" t="s">
        <v>342</v>
      </c>
      <c r="F77" s="10" t="s">
        <v>325</v>
      </c>
    </row>
    <row r="78" spans="1:6" s="10" customFormat="1" ht="13.2" x14ac:dyDescent="0.25">
      <c r="A78" s="11">
        <v>78</v>
      </c>
      <c r="B78" s="10" t="s">
        <v>498</v>
      </c>
      <c r="C78" s="10" t="s">
        <v>499</v>
      </c>
      <c r="D78" s="10" t="s">
        <v>367</v>
      </c>
      <c r="E78" s="12" t="s">
        <v>362</v>
      </c>
      <c r="F78" s="12" t="s">
        <v>362</v>
      </c>
    </row>
    <row r="79" spans="1:6" s="10" customFormat="1" ht="13.2" x14ac:dyDescent="0.25">
      <c r="A79" s="11">
        <v>79</v>
      </c>
      <c r="B79" s="10" t="s">
        <v>500</v>
      </c>
      <c r="C79" s="10" t="s">
        <v>501</v>
      </c>
      <c r="D79" s="10" t="s">
        <v>323</v>
      </c>
      <c r="E79" s="12" t="s">
        <v>324</v>
      </c>
      <c r="F79" s="10" t="s">
        <v>325</v>
      </c>
    </row>
    <row r="80" spans="1:6" s="10" customFormat="1" ht="13.2" x14ac:dyDescent="0.25">
      <c r="A80" s="11">
        <v>80</v>
      </c>
      <c r="B80" s="10" t="s">
        <v>502</v>
      </c>
      <c r="C80" s="10" t="s">
        <v>503</v>
      </c>
      <c r="D80" s="10" t="s">
        <v>416</v>
      </c>
      <c r="E80" s="12" t="s">
        <v>333</v>
      </c>
      <c r="F80" s="10" t="s">
        <v>325</v>
      </c>
    </row>
    <row r="81" spans="1:6" s="10" customFormat="1" ht="13.2" x14ac:dyDescent="0.25">
      <c r="A81" s="11">
        <v>81</v>
      </c>
      <c r="B81" s="10" t="s">
        <v>504</v>
      </c>
      <c r="C81" s="10" t="s">
        <v>505</v>
      </c>
      <c r="D81" s="10" t="s">
        <v>416</v>
      </c>
      <c r="E81" s="12" t="s">
        <v>333</v>
      </c>
      <c r="F81" s="10" t="s">
        <v>325</v>
      </c>
    </row>
    <row r="82" spans="1:6" s="10" customFormat="1" ht="13.2" x14ac:dyDescent="0.25">
      <c r="A82" s="11">
        <v>82</v>
      </c>
      <c r="B82" s="10" t="s">
        <v>506</v>
      </c>
      <c r="C82" s="10" t="s">
        <v>507</v>
      </c>
      <c r="D82" s="10" t="s">
        <v>367</v>
      </c>
      <c r="E82" s="12" t="s">
        <v>362</v>
      </c>
      <c r="F82" s="12" t="s">
        <v>362</v>
      </c>
    </row>
    <row r="83" spans="1:6" s="10" customFormat="1" ht="13.2" x14ac:dyDescent="0.25">
      <c r="A83" s="11">
        <v>83</v>
      </c>
      <c r="B83" s="10" t="s">
        <v>508</v>
      </c>
      <c r="C83" s="10" t="s">
        <v>509</v>
      </c>
      <c r="D83" s="10" t="s">
        <v>361</v>
      </c>
      <c r="E83" s="12" t="s">
        <v>362</v>
      </c>
      <c r="F83" s="12" t="s">
        <v>362</v>
      </c>
    </row>
    <row r="84" spans="1:6" s="10" customFormat="1" ht="13.2" x14ac:dyDescent="0.25">
      <c r="A84" s="11">
        <v>84</v>
      </c>
      <c r="B84" s="10" t="s">
        <v>510</v>
      </c>
      <c r="C84" s="10" t="s">
        <v>511</v>
      </c>
      <c r="D84" s="10" t="s">
        <v>350</v>
      </c>
      <c r="E84" s="12" t="s">
        <v>342</v>
      </c>
      <c r="F84" s="10" t="s">
        <v>325</v>
      </c>
    </row>
    <row r="85" spans="1:6" s="10" customFormat="1" ht="13.2" x14ac:dyDescent="0.25">
      <c r="A85" s="11">
        <v>85</v>
      </c>
      <c r="B85" s="10" t="s">
        <v>512</v>
      </c>
      <c r="C85" s="10" t="s">
        <v>513</v>
      </c>
      <c r="D85" s="10" t="s">
        <v>345</v>
      </c>
      <c r="E85" s="12" t="s">
        <v>333</v>
      </c>
      <c r="F85" s="10" t="s">
        <v>325</v>
      </c>
    </row>
    <row r="86" spans="1:6" s="10" customFormat="1" ht="13.2" x14ac:dyDescent="0.25">
      <c r="A86" s="11">
        <v>86</v>
      </c>
      <c r="B86" s="10" t="s">
        <v>514</v>
      </c>
      <c r="C86" s="10" t="s">
        <v>515</v>
      </c>
      <c r="D86" s="10" t="s">
        <v>356</v>
      </c>
      <c r="E86" s="12" t="s">
        <v>329</v>
      </c>
      <c r="F86" s="12" t="s">
        <v>329</v>
      </c>
    </row>
    <row r="87" spans="1:6" s="10" customFormat="1" ht="13.2" x14ac:dyDescent="0.25">
      <c r="A87" s="11">
        <v>87</v>
      </c>
      <c r="B87" s="10" t="s">
        <v>516</v>
      </c>
      <c r="C87" s="10" t="s">
        <v>517</v>
      </c>
      <c r="D87" s="10" t="s">
        <v>419</v>
      </c>
      <c r="E87" s="12" t="s">
        <v>329</v>
      </c>
      <c r="F87" s="12" t="s">
        <v>329</v>
      </c>
    </row>
    <row r="88" spans="1:6" s="10" customFormat="1" ht="13.2" x14ac:dyDescent="0.25">
      <c r="A88" s="11">
        <v>88</v>
      </c>
      <c r="B88" s="10" t="s">
        <v>518</v>
      </c>
      <c r="C88" s="10" t="s">
        <v>519</v>
      </c>
      <c r="D88" s="10" t="s">
        <v>323</v>
      </c>
      <c r="E88" s="12" t="s">
        <v>324</v>
      </c>
      <c r="F88" s="10" t="s">
        <v>325</v>
      </c>
    </row>
    <row r="89" spans="1:6" s="10" customFormat="1" ht="13.2" x14ac:dyDescent="0.25">
      <c r="A89" s="11">
        <v>89</v>
      </c>
      <c r="B89" s="10" t="s">
        <v>520</v>
      </c>
      <c r="C89" s="10" t="s">
        <v>521</v>
      </c>
      <c r="D89" s="10" t="s">
        <v>379</v>
      </c>
      <c r="E89" s="12" t="s">
        <v>324</v>
      </c>
      <c r="F89" s="10" t="s">
        <v>325</v>
      </c>
    </row>
    <row r="90" spans="1:6" s="10" customFormat="1" ht="13.2" x14ac:dyDescent="0.25">
      <c r="A90" s="11">
        <v>90</v>
      </c>
      <c r="B90" s="10" t="s">
        <v>559</v>
      </c>
      <c r="C90" s="10" t="s">
        <v>560</v>
      </c>
      <c r="D90" s="10" t="s">
        <v>379</v>
      </c>
      <c r="E90" s="12" t="s">
        <v>324</v>
      </c>
      <c r="F90" s="10" t="s">
        <v>325</v>
      </c>
    </row>
    <row r="91" spans="1:6" s="10" customFormat="1" ht="13.2" x14ac:dyDescent="0.25">
      <c r="A91" s="11">
        <v>91</v>
      </c>
      <c r="B91" s="10" t="s">
        <v>522</v>
      </c>
      <c r="C91" s="10" t="s">
        <v>523</v>
      </c>
      <c r="D91" s="10" t="s">
        <v>419</v>
      </c>
      <c r="E91" s="12" t="s">
        <v>329</v>
      </c>
      <c r="F91" s="12" t="s">
        <v>329</v>
      </c>
    </row>
    <row r="92" spans="1:6" s="10" customFormat="1" ht="13.2" x14ac:dyDescent="0.25">
      <c r="A92" s="11">
        <v>92</v>
      </c>
      <c r="B92" s="10" t="s">
        <v>524</v>
      </c>
      <c r="C92" s="10" t="s">
        <v>525</v>
      </c>
      <c r="D92" s="10" t="s">
        <v>353</v>
      </c>
      <c r="E92" s="12" t="s">
        <v>342</v>
      </c>
      <c r="F92" s="10" t="s">
        <v>325</v>
      </c>
    </row>
    <row r="93" spans="1:6" s="10" customFormat="1" ht="13.2" x14ac:dyDescent="0.25">
      <c r="A93" s="11">
        <v>93</v>
      </c>
      <c r="B93" s="10" t="s">
        <v>526</v>
      </c>
      <c r="C93" s="10" t="s">
        <v>527</v>
      </c>
      <c r="D93" s="10" t="s">
        <v>341</v>
      </c>
      <c r="E93" s="12" t="s">
        <v>342</v>
      </c>
      <c r="F93" s="10" t="s">
        <v>325</v>
      </c>
    </row>
    <row r="94" spans="1:6" s="10" customFormat="1" ht="13.2" x14ac:dyDescent="0.25">
      <c r="A94" s="11">
        <v>94</v>
      </c>
      <c r="B94" s="10" t="s">
        <v>528</v>
      </c>
      <c r="C94" s="10" t="s">
        <v>529</v>
      </c>
      <c r="D94" s="10" t="s">
        <v>376</v>
      </c>
      <c r="E94" s="12" t="s">
        <v>362</v>
      </c>
      <c r="F94" s="12" t="s">
        <v>362</v>
      </c>
    </row>
    <row r="95" spans="1:6" s="10" customFormat="1" ht="13.2" x14ac:dyDescent="0.25">
      <c r="A95" s="11">
        <v>95</v>
      </c>
      <c r="B95" s="10" t="s">
        <v>530</v>
      </c>
      <c r="C95" s="10" t="s">
        <v>531</v>
      </c>
      <c r="D95" s="10" t="s">
        <v>328</v>
      </c>
      <c r="E95" s="12" t="s">
        <v>329</v>
      </c>
      <c r="F95" s="12" t="s">
        <v>329</v>
      </c>
    </row>
    <row r="96" spans="1:6" s="10" customFormat="1" ht="13.2" x14ac:dyDescent="0.25">
      <c r="A96" s="11">
        <v>96</v>
      </c>
      <c r="B96" s="10" t="s">
        <v>532</v>
      </c>
      <c r="C96" s="10" t="s">
        <v>533</v>
      </c>
      <c r="D96" s="10" t="s">
        <v>323</v>
      </c>
      <c r="E96" s="12" t="s">
        <v>324</v>
      </c>
      <c r="F96" s="10" t="s">
        <v>325</v>
      </c>
    </row>
    <row r="97" spans="1:6" s="10" customFormat="1" ht="13.2" x14ac:dyDescent="0.25">
      <c r="A97" s="11">
        <v>97</v>
      </c>
      <c r="B97" s="10" t="s">
        <v>534</v>
      </c>
      <c r="C97" s="10" t="s">
        <v>535</v>
      </c>
      <c r="D97" s="10" t="s">
        <v>476</v>
      </c>
      <c r="E97" s="12" t="s">
        <v>333</v>
      </c>
      <c r="F97" s="10" t="s">
        <v>325</v>
      </c>
    </row>
    <row r="98" spans="1:6" s="10" customFormat="1" ht="13.2" x14ac:dyDescent="0.25">
      <c r="A98" s="11">
        <v>98</v>
      </c>
      <c r="B98" s="10" t="s">
        <v>536</v>
      </c>
      <c r="C98" s="10" t="s">
        <v>537</v>
      </c>
      <c r="D98" s="10" t="s">
        <v>422</v>
      </c>
      <c r="E98" s="12" t="s">
        <v>362</v>
      </c>
      <c r="F98" s="12" t="s">
        <v>362</v>
      </c>
    </row>
    <row r="99" spans="1:6" s="10" customFormat="1" ht="13.2" x14ac:dyDescent="0.25">
      <c r="A99" s="11">
        <v>99</v>
      </c>
      <c r="B99" s="10" t="s">
        <v>538</v>
      </c>
      <c r="C99" s="10" t="s">
        <v>539</v>
      </c>
      <c r="D99" s="10" t="s">
        <v>361</v>
      </c>
      <c r="E99" s="12" t="s">
        <v>362</v>
      </c>
      <c r="F99" s="12" t="s">
        <v>362</v>
      </c>
    </row>
    <row r="100" spans="1:6" s="10" customFormat="1" ht="13.2" x14ac:dyDescent="0.25">
      <c r="A100" s="11">
        <v>100</v>
      </c>
      <c r="B100" s="10" t="s">
        <v>540</v>
      </c>
      <c r="C100" s="10" t="s">
        <v>541</v>
      </c>
      <c r="D100" s="10" t="s">
        <v>422</v>
      </c>
      <c r="E100" s="12" t="s">
        <v>362</v>
      </c>
      <c r="F100" s="12" t="s">
        <v>362</v>
      </c>
    </row>
    <row r="101" spans="1:6" s="10" customFormat="1" ht="13.2" x14ac:dyDescent="0.25">
      <c r="A101" s="11">
        <v>101</v>
      </c>
      <c r="B101" s="10" t="s">
        <v>542</v>
      </c>
      <c r="C101" s="10" t="s">
        <v>543</v>
      </c>
      <c r="D101" s="10" t="s">
        <v>356</v>
      </c>
      <c r="E101" s="12" t="s">
        <v>329</v>
      </c>
      <c r="F101" s="12" t="s">
        <v>329</v>
      </c>
    </row>
    <row r="102" spans="1:6" s="10" customFormat="1" ht="13.2" x14ac:dyDescent="0.25">
      <c r="A102" s="11">
        <v>102</v>
      </c>
      <c r="B102" s="10" t="s">
        <v>544</v>
      </c>
      <c r="C102" s="10" t="s">
        <v>545</v>
      </c>
      <c r="D102" s="10" t="s">
        <v>328</v>
      </c>
      <c r="E102" s="12" t="s">
        <v>329</v>
      </c>
      <c r="F102" s="12" t="s">
        <v>329</v>
      </c>
    </row>
    <row r="103" spans="1:6" s="10" customFormat="1" ht="13.2" x14ac:dyDescent="0.25">
      <c r="A103" s="11">
        <v>103</v>
      </c>
      <c r="B103" s="10" t="s">
        <v>546</v>
      </c>
      <c r="C103" s="10" t="s">
        <v>547</v>
      </c>
      <c r="D103" s="10" t="s">
        <v>328</v>
      </c>
      <c r="E103" s="12" t="s">
        <v>329</v>
      </c>
      <c r="F103" s="12" t="s">
        <v>329</v>
      </c>
    </row>
    <row r="104" spans="1:6" s="10" customFormat="1" ht="13.2" x14ac:dyDescent="0.25">
      <c r="A104" s="11">
        <v>104</v>
      </c>
      <c r="B104" s="10" t="s">
        <v>548</v>
      </c>
      <c r="C104" s="10" t="s">
        <v>549</v>
      </c>
      <c r="D104" s="10" t="s">
        <v>361</v>
      </c>
      <c r="E104" s="12" t="s">
        <v>362</v>
      </c>
      <c r="F104" s="12" t="s">
        <v>362</v>
      </c>
    </row>
    <row r="105" spans="1:6" s="10" customFormat="1" ht="13.2" x14ac:dyDescent="0.25">
      <c r="A105" s="11">
        <v>105</v>
      </c>
      <c r="B105" s="10" t="s">
        <v>550</v>
      </c>
      <c r="C105" s="10" t="s">
        <v>551</v>
      </c>
      <c r="D105" s="10" t="s">
        <v>361</v>
      </c>
      <c r="E105" s="12" t="s">
        <v>362</v>
      </c>
      <c r="F105" s="12" t="s">
        <v>362</v>
      </c>
    </row>
    <row r="106" spans="1:6" s="10" customFormat="1" ht="13.2" x14ac:dyDescent="0.25">
      <c r="A106" s="11">
        <v>106</v>
      </c>
      <c r="B106" s="10" t="s">
        <v>552</v>
      </c>
      <c r="C106" s="10" t="s">
        <v>553</v>
      </c>
      <c r="D106" s="10" t="s">
        <v>361</v>
      </c>
      <c r="E106" s="12" t="s">
        <v>362</v>
      </c>
      <c r="F106" s="12" t="s">
        <v>362</v>
      </c>
    </row>
    <row r="107" spans="1:6" s="10" customFormat="1" ht="13.2" x14ac:dyDescent="0.25">
      <c r="A107" s="11">
        <v>107</v>
      </c>
      <c r="B107" s="10" t="s">
        <v>554</v>
      </c>
      <c r="C107" s="10" t="s">
        <v>555</v>
      </c>
      <c r="D107" s="10" t="s">
        <v>416</v>
      </c>
      <c r="E107" s="12" t="s">
        <v>333</v>
      </c>
      <c r="F107" s="10" t="s">
        <v>325</v>
      </c>
    </row>
    <row r="108" spans="1:6" s="10" customFormat="1" ht="13.2" x14ac:dyDescent="0.25">
      <c r="A108" s="11">
        <v>108</v>
      </c>
      <c r="B108" s="10" t="s">
        <v>556</v>
      </c>
      <c r="C108" s="10" t="s">
        <v>557</v>
      </c>
      <c r="D108" s="10" t="s">
        <v>397</v>
      </c>
      <c r="E108" s="12" t="s">
        <v>342</v>
      </c>
      <c r="F108" s="10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4D5FB51D13E04B813087E6CA52EBCD" ma:contentTypeVersion="9" ma:contentTypeDescription="Create a new document." ma:contentTypeScope="" ma:versionID="88f966fa800c25dc73152ec468e0cb52">
  <xsd:schema xmlns:xsd="http://www.w3.org/2001/XMLSchema" xmlns:xs="http://www.w3.org/2001/XMLSchema" xmlns:p="http://schemas.microsoft.com/office/2006/metadata/properties" xmlns:ns2="747f0811-7858-4f8e-8eca-030947d07317" xmlns:ns3="2d45ba38-0752-4289-ba9a-781c2466b27c" targetNamespace="http://schemas.microsoft.com/office/2006/metadata/properties" ma:root="true" ma:fieldsID="b83d2e654ba69db205115af42c490476" ns2:_="" ns3:_="">
    <xsd:import namespace="747f0811-7858-4f8e-8eca-030947d07317"/>
    <xsd:import namespace="2d45ba38-0752-4289-ba9a-781c2466b2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f0811-7858-4f8e-8eca-030947d073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5ba38-0752-4289-ba9a-781c2466b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34DFC-51AF-4695-8C71-23BCBC0C0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f0811-7858-4f8e-8eca-030947d07317"/>
    <ds:schemaRef ds:uri="2d45ba38-0752-4289-ba9a-781c2466b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2394C8-E55A-4702-8931-385442CA183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2d45ba38-0752-4289-ba9a-781c2466b27c"/>
    <ds:schemaRef ds:uri="747f0811-7858-4f8e-8eca-030947d0731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questionario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Morleo Giovanni</cp:lastModifiedBy>
  <cp:lastPrinted>2022-02-11T13:38:59Z</cp:lastPrinted>
  <dcterms:created xsi:type="dcterms:W3CDTF">2018-02-13T10:01:45Z</dcterms:created>
  <dcterms:modified xsi:type="dcterms:W3CDTF">2022-02-17T09:50:01Z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0x010100704D5FB51D13E04B813087E6CA52EBCD</vt:lpwstr>
  </property>
</Properties>
</file>